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1072194063C\Desktop\BK INGRID\PAABS\PAABS 2025 - copia\SIN NOMBRES\"/>
    </mc:Choice>
  </mc:AlternateContent>
  <xr:revisionPtr revIDLastSave="0" documentId="13_ncr:1_{AD914211-E336-4EE4-8AAD-3E48A52D420E}" xr6:coauthVersionLast="47" xr6:coauthVersionMax="47" xr10:uidLastSave="{00000000-0000-0000-0000-000000000000}"/>
  <bookViews>
    <workbookView xWindow="-120" yWindow="-120" windowWidth="29040" windowHeight="15720" xr2:uid="{00000000-000D-0000-FFFF-FFFF00000000}"/>
  </bookViews>
  <sheets>
    <sheet name="PAABS 2025 - CONSOLIDADO" sheetId="15" r:id="rId1"/>
    <sheet name="PAABS 2025 - CPS (PRIORITARIOS)" sheetId="26" state="hidden" r:id="rId2"/>
    <sheet name="Desagregado PPTO 2025" sheetId="24" state="hidden" r:id="rId3"/>
    <sheet name="PAABS 2025 - FNMTO" sheetId="21" state="hidden" r:id="rId4"/>
    <sheet name="PAABS 2025 - INVERSIÓN" sheetId="22" state="hidden" r:id="rId5"/>
    <sheet name="Hoja1" sheetId="20" state="hidden" r:id="rId6"/>
    <sheet name="PAABS 2025 - CPS" sheetId="23" state="hidden" r:id="rId7"/>
    <sheet name="PAABS 2025 - CPS (PERFILES)" sheetId="25" state="hidden" r:id="rId8"/>
    <sheet name="PUBLICACIÓN" sheetId="12" state="hidden" r:id="rId9"/>
    <sheet name="RESOLUCIÓN" sheetId="13" state="hidden" r:id="rId10"/>
    <sheet name="OFI-SUB" sheetId="5" state="hidden" r:id="rId11"/>
  </sheets>
  <externalReferences>
    <externalReference r:id="rId12"/>
  </externalReferences>
  <definedNames>
    <definedName name="_xlnm._FilterDatabase" localSheetId="2" hidden="1">'Desagregado PPTO 2025'!$A$3:$L$166</definedName>
    <definedName name="_xlnm._FilterDatabase" localSheetId="0" hidden="1">'PAABS 2025 - CONSOLIDADO'!$A$1:$AE$326</definedName>
    <definedName name="_xlnm._FilterDatabase" localSheetId="6" hidden="1">'PAABS 2025 - CPS'!$A$8:$AF$153</definedName>
    <definedName name="_xlnm._FilterDatabase" localSheetId="7" hidden="1">'PAABS 2025 - CPS (PERFILES)'!$A$8:$AG$153</definedName>
    <definedName name="_xlnm._FilterDatabase" localSheetId="1" hidden="1">'PAABS 2025 - CPS (PRIORITARIOS)'!$A$8:$AG$79</definedName>
    <definedName name="_xlnm._FilterDatabase" localSheetId="3" hidden="1">'PAABS 2025 - FNMTO'!$A$8:$AG$171</definedName>
    <definedName name="_xlnm._FilterDatabase" localSheetId="4" hidden="1">'PAABS 2025 - INVERSIÓN'!$A$8:$AF$172</definedName>
    <definedName name="GIO" localSheetId="7">#REF!</definedName>
    <definedName name="GIO">#REF!</definedName>
    <definedName name="Tipo_Hito">[1]Listas!$A$2:$A$1048576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47" i="26" l="1"/>
  <c r="U47" i="26" s="1"/>
  <c r="U40" i="26"/>
  <c r="V40" i="26" s="1"/>
  <c r="U55" i="26"/>
  <c r="V55" i="26" s="1"/>
  <c r="U54" i="26"/>
  <c r="V54" i="26" s="1"/>
  <c r="U53" i="26"/>
  <c r="V53" i="26" s="1"/>
  <c r="U52" i="26"/>
  <c r="V52" i="26" s="1"/>
  <c r="U51" i="26"/>
  <c r="V51" i="26" s="1"/>
  <c r="U50" i="26"/>
  <c r="V50" i="26" s="1"/>
  <c r="U49" i="26"/>
  <c r="V49" i="26" s="1"/>
  <c r="U48" i="26"/>
  <c r="V48" i="26" s="1"/>
  <c r="U46" i="26"/>
  <c r="V46" i="26" s="1"/>
  <c r="U45" i="26"/>
  <c r="V45" i="26" s="1"/>
  <c r="U44" i="26"/>
  <c r="V44" i="26" s="1"/>
  <c r="U43" i="26"/>
  <c r="V43" i="26" s="1"/>
  <c r="U42" i="26"/>
  <c r="V42" i="26" s="1"/>
  <c r="U39" i="26"/>
  <c r="V39" i="26" s="1"/>
  <c r="U41" i="26"/>
  <c r="V41" i="26" s="1"/>
  <c r="U38" i="26"/>
  <c r="V38" i="26" s="1"/>
  <c r="U37" i="26"/>
  <c r="V37" i="26" s="1"/>
  <c r="U36" i="26"/>
  <c r="V36" i="26" s="1"/>
  <c r="U35" i="26"/>
  <c r="V35" i="26" s="1"/>
  <c r="U34" i="26"/>
  <c r="V34" i="26" s="1"/>
  <c r="U33" i="26"/>
  <c r="V33" i="26" s="1"/>
  <c r="U32" i="26"/>
  <c r="V32" i="26" s="1"/>
  <c r="U31" i="26"/>
  <c r="V31" i="26" s="1"/>
  <c r="U30" i="26"/>
  <c r="V30" i="26" s="1"/>
  <c r="U29" i="26"/>
  <c r="V29" i="26" s="1"/>
  <c r="U26" i="26"/>
  <c r="V26" i="26" s="1"/>
  <c r="U27" i="26"/>
  <c r="V27" i="26" s="1"/>
  <c r="U28" i="26"/>
  <c r="V28" i="26" s="1"/>
  <c r="U25" i="26"/>
  <c r="V25" i="26" s="1"/>
  <c r="U24" i="26"/>
  <c r="V24" i="26" s="1"/>
  <c r="U23" i="26"/>
  <c r="V23" i="26" s="1"/>
  <c r="U22" i="26"/>
  <c r="V22" i="26" s="1"/>
  <c r="U21" i="26"/>
  <c r="V21" i="26" s="1"/>
  <c r="U20" i="26"/>
  <c r="V20" i="26" s="1"/>
  <c r="U19" i="26"/>
  <c r="V19" i="26" s="1"/>
  <c r="U18" i="26"/>
  <c r="V18" i="26" s="1"/>
  <c r="U17" i="26"/>
  <c r="V17" i="26" s="1"/>
  <c r="U16" i="26"/>
  <c r="V16" i="26" s="1"/>
  <c r="U15" i="26"/>
  <c r="V15" i="26" s="1"/>
  <c r="U14" i="26"/>
  <c r="V14" i="26" s="1"/>
  <c r="U13" i="26"/>
  <c r="V13" i="26" s="1"/>
  <c r="U12" i="26"/>
  <c r="V12" i="26" s="1"/>
  <c r="AC11" i="26"/>
  <c r="U11" i="26"/>
  <c r="V11" i="26" s="1"/>
  <c r="AC10" i="26"/>
  <c r="U10" i="26"/>
  <c r="V10" i="26" s="1"/>
  <c r="AC9" i="26"/>
  <c r="U9" i="26"/>
  <c r="V9" i="26" s="1"/>
  <c r="U153" i="25"/>
  <c r="V153" i="25" s="1"/>
  <c r="U152" i="25"/>
  <c r="V152" i="25" s="1"/>
  <c r="U151" i="25"/>
  <c r="V151" i="25" s="1"/>
  <c r="U150" i="25"/>
  <c r="V150" i="25" s="1"/>
  <c r="U149" i="25"/>
  <c r="V149" i="25" s="1"/>
  <c r="U148" i="25"/>
  <c r="V148" i="25" s="1"/>
  <c r="U147" i="25"/>
  <c r="V147" i="25" s="1"/>
  <c r="U146" i="25"/>
  <c r="V146" i="25" s="1"/>
  <c r="U145" i="25"/>
  <c r="V145" i="25" s="1"/>
  <c r="U144" i="25"/>
  <c r="V144" i="25" s="1"/>
  <c r="V143" i="25"/>
  <c r="U142" i="25"/>
  <c r="V142" i="25" s="1"/>
  <c r="U141" i="25"/>
  <c r="V141" i="25" s="1"/>
  <c r="U140" i="25"/>
  <c r="V140" i="25" s="1"/>
  <c r="U139" i="25"/>
  <c r="V139" i="25" s="1"/>
  <c r="U138" i="25"/>
  <c r="V138" i="25" s="1"/>
  <c r="U137" i="25"/>
  <c r="V137" i="25" s="1"/>
  <c r="U136" i="25"/>
  <c r="V136" i="25" s="1"/>
  <c r="U135" i="25"/>
  <c r="V135" i="25" s="1"/>
  <c r="U134" i="25"/>
  <c r="V134" i="25" s="1"/>
  <c r="U133" i="25"/>
  <c r="V133" i="25" s="1"/>
  <c r="U132" i="25"/>
  <c r="V132" i="25" s="1"/>
  <c r="U131" i="25"/>
  <c r="V131" i="25" s="1"/>
  <c r="U130" i="25"/>
  <c r="V130" i="25" s="1"/>
  <c r="U129" i="25"/>
  <c r="V129" i="25" s="1"/>
  <c r="U128" i="25"/>
  <c r="V128" i="25" s="1"/>
  <c r="U127" i="25"/>
  <c r="V127" i="25" s="1"/>
  <c r="U126" i="25"/>
  <c r="V126" i="25" s="1"/>
  <c r="U125" i="25"/>
  <c r="V125" i="25" s="1"/>
  <c r="U124" i="25"/>
  <c r="V124" i="25" s="1"/>
  <c r="U123" i="25"/>
  <c r="V123" i="25" s="1"/>
  <c r="U122" i="25"/>
  <c r="V122" i="25" s="1"/>
  <c r="U121" i="25"/>
  <c r="V121" i="25" s="1"/>
  <c r="U120" i="25"/>
  <c r="V120" i="25" s="1"/>
  <c r="U119" i="25"/>
  <c r="V119" i="25" s="1"/>
  <c r="U118" i="25"/>
  <c r="V118" i="25" s="1"/>
  <c r="U117" i="25"/>
  <c r="V117" i="25" s="1"/>
  <c r="U116" i="25"/>
  <c r="V116" i="25" s="1"/>
  <c r="U115" i="25"/>
  <c r="V115" i="25" s="1"/>
  <c r="U114" i="25"/>
  <c r="V114" i="25" s="1"/>
  <c r="U113" i="25"/>
  <c r="V113" i="25" s="1"/>
  <c r="U112" i="25"/>
  <c r="V112" i="25" s="1"/>
  <c r="U111" i="25"/>
  <c r="V111" i="25" s="1"/>
  <c r="U110" i="25"/>
  <c r="V110" i="25" s="1"/>
  <c r="U109" i="25"/>
  <c r="V109" i="25" s="1"/>
  <c r="U108" i="25"/>
  <c r="V108" i="25" s="1"/>
  <c r="U107" i="25"/>
  <c r="V107" i="25" s="1"/>
  <c r="U106" i="25"/>
  <c r="V106" i="25" s="1"/>
  <c r="U105" i="25"/>
  <c r="V105" i="25" s="1"/>
  <c r="U104" i="25"/>
  <c r="V104" i="25" s="1"/>
  <c r="U103" i="25"/>
  <c r="V103" i="25" s="1"/>
  <c r="U102" i="25"/>
  <c r="V102" i="25" s="1"/>
  <c r="U101" i="25"/>
  <c r="V101" i="25" s="1"/>
  <c r="U100" i="25"/>
  <c r="V100" i="25" s="1"/>
  <c r="U99" i="25"/>
  <c r="V99" i="25" s="1"/>
  <c r="U98" i="25"/>
  <c r="V98" i="25" s="1"/>
  <c r="U97" i="25"/>
  <c r="V97" i="25" s="1"/>
  <c r="U96" i="25"/>
  <c r="V96" i="25" s="1"/>
  <c r="U95" i="25"/>
  <c r="V95" i="25" s="1"/>
  <c r="U94" i="25"/>
  <c r="V94" i="25" s="1"/>
  <c r="U93" i="25"/>
  <c r="V93" i="25" s="1"/>
  <c r="U92" i="25"/>
  <c r="V92" i="25" s="1"/>
  <c r="U91" i="25"/>
  <c r="V91" i="25" s="1"/>
  <c r="U90" i="25"/>
  <c r="V90" i="25" s="1"/>
  <c r="U89" i="25"/>
  <c r="V89" i="25" s="1"/>
  <c r="U88" i="25"/>
  <c r="V88" i="25" s="1"/>
  <c r="U87" i="25"/>
  <c r="V87" i="25" s="1"/>
  <c r="U86" i="25"/>
  <c r="V86" i="25" s="1"/>
  <c r="U85" i="25"/>
  <c r="V85" i="25" s="1"/>
  <c r="U84" i="25"/>
  <c r="V84" i="25" s="1"/>
  <c r="U83" i="25"/>
  <c r="V83" i="25" s="1"/>
  <c r="U82" i="25"/>
  <c r="V82" i="25" s="1"/>
  <c r="U81" i="25"/>
  <c r="V81" i="25" s="1"/>
  <c r="U80" i="25"/>
  <c r="V80" i="25" s="1"/>
  <c r="U79" i="25"/>
  <c r="V79" i="25" s="1"/>
  <c r="U78" i="25"/>
  <c r="V78" i="25" s="1"/>
  <c r="U77" i="25"/>
  <c r="V77" i="25" s="1"/>
  <c r="U76" i="25"/>
  <c r="V76" i="25" s="1"/>
  <c r="U75" i="25"/>
  <c r="V75" i="25" s="1"/>
  <c r="U74" i="25"/>
  <c r="V74" i="25" s="1"/>
  <c r="U73" i="25"/>
  <c r="V73" i="25" s="1"/>
  <c r="U72" i="25"/>
  <c r="V72" i="25" s="1"/>
  <c r="U71" i="25"/>
  <c r="V71" i="25" s="1"/>
  <c r="U70" i="25"/>
  <c r="V70" i="25" s="1"/>
  <c r="U69" i="25"/>
  <c r="V69" i="25" s="1"/>
  <c r="U68" i="25"/>
  <c r="V68" i="25" s="1"/>
  <c r="U67" i="25"/>
  <c r="V67" i="25" s="1"/>
  <c r="U66" i="25"/>
  <c r="V66" i="25" s="1"/>
  <c r="U65" i="25"/>
  <c r="V65" i="25" s="1"/>
  <c r="U64" i="25"/>
  <c r="V64" i="25" s="1"/>
  <c r="U63" i="25"/>
  <c r="V63" i="25" s="1"/>
  <c r="U62" i="25"/>
  <c r="V62" i="25" s="1"/>
  <c r="U61" i="25"/>
  <c r="V61" i="25" s="1"/>
  <c r="U60" i="25"/>
  <c r="V60" i="25" s="1"/>
  <c r="U59" i="25"/>
  <c r="V59" i="25" s="1"/>
  <c r="U58" i="25"/>
  <c r="V58" i="25" s="1"/>
  <c r="U57" i="25"/>
  <c r="V57" i="25" s="1"/>
  <c r="U56" i="25"/>
  <c r="V56" i="25" s="1"/>
  <c r="U55" i="25"/>
  <c r="V55" i="25" s="1"/>
  <c r="U54" i="25"/>
  <c r="V54" i="25" s="1"/>
  <c r="U53" i="25"/>
  <c r="V53" i="25" s="1"/>
  <c r="U52" i="25"/>
  <c r="V52" i="25" s="1"/>
  <c r="U51" i="25"/>
  <c r="V51" i="25" s="1"/>
  <c r="U50" i="25"/>
  <c r="V50" i="25" s="1"/>
  <c r="U49" i="25"/>
  <c r="V49" i="25" s="1"/>
  <c r="U48" i="25"/>
  <c r="V48" i="25" s="1"/>
  <c r="U47" i="25"/>
  <c r="V47" i="25" s="1"/>
  <c r="U46" i="25"/>
  <c r="V46" i="25" s="1"/>
  <c r="U45" i="25"/>
  <c r="V45" i="25" s="1"/>
  <c r="U44" i="25"/>
  <c r="V44" i="25" s="1"/>
  <c r="U43" i="25"/>
  <c r="V43" i="25" s="1"/>
  <c r="U42" i="25"/>
  <c r="V42" i="25" s="1"/>
  <c r="U41" i="25"/>
  <c r="V41" i="25" s="1"/>
  <c r="U40" i="25"/>
  <c r="V40" i="25" s="1"/>
  <c r="U39" i="25"/>
  <c r="V39" i="25" s="1"/>
  <c r="U38" i="25"/>
  <c r="V38" i="25" s="1"/>
  <c r="U37" i="25"/>
  <c r="V37" i="25" s="1"/>
  <c r="U36" i="25"/>
  <c r="V36" i="25" s="1"/>
  <c r="U35" i="25"/>
  <c r="V35" i="25" s="1"/>
  <c r="U34" i="25"/>
  <c r="V34" i="25" s="1"/>
  <c r="U33" i="25"/>
  <c r="V33" i="25" s="1"/>
  <c r="U32" i="25"/>
  <c r="V32" i="25" s="1"/>
  <c r="U31" i="25"/>
  <c r="V31" i="25" s="1"/>
  <c r="U30" i="25"/>
  <c r="V30" i="25" s="1"/>
  <c r="U29" i="25"/>
  <c r="V29" i="25" s="1"/>
  <c r="U28" i="25"/>
  <c r="V28" i="25" s="1"/>
  <c r="U27" i="25"/>
  <c r="V27" i="25" s="1"/>
  <c r="U26" i="25"/>
  <c r="V26" i="25" s="1"/>
  <c r="U25" i="25"/>
  <c r="V25" i="25" s="1"/>
  <c r="U24" i="25"/>
  <c r="V24" i="25" s="1"/>
  <c r="U23" i="25"/>
  <c r="V23" i="25" s="1"/>
  <c r="U22" i="25"/>
  <c r="V22" i="25" s="1"/>
  <c r="U21" i="25"/>
  <c r="V21" i="25" s="1"/>
  <c r="U20" i="25"/>
  <c r="V20" i="25" s="1"/>
  <c r="U19" i="25"/>
  <c r="V19" i="25" s="1"/>
  <c r="U18" i="25"/>
  <c r="V18" i="25" s="1"/>
  <c r="U17" i="25"/>
  <c r="V17" i="25" s="1"/>
  <c r="U16" i="25"/>
  <c r="V16" i="25" s="1"/>
  <c r="U15" i="25"/>
  <c r="V15" i="25" s="1"/>
  <c r="U14" i="25"/>
  <c r="V14" i="25" s="1"/>
  <c r="U13" i="25"/>
  <c r="V13" i="25" s="1"/>
  <c r="U12" i="25"/>
  <c r="V12" i="25" s="1"/>
  <c r="AC11" i="25"/>
  <c r="U11" i="25"/>
  <c r="V11" i="25" s="1"/>
  <c r="AC10" i="25"/>
  <c r="U10" i="25"/>
  <c r="V10" i="25" s="1"/>
  <c r="AC9" i="25"/>
  <c r="U9" i="25"/>
  <c r="V9" i="25" s="1"/>
  <c r="S326" i="15" l="1"/>
  <c r="T326" i="15" s="1"/>
  <c r="S325" i="15"/>
  <c r="T325" i="15" s="1"/>
  <c r="S324" i="15"/>
  <c r="T324" i="15" s="1"/>
  <c r="S323" i="15"/>
  <c r="T323" i="15" s="1"/>
  <c r="T322" i="15"/>
  <c r="T321" i="15"/>
  <c r="T320" i="15"/>
  <c r="T319" i="15"/>
  <c r="T318" i="15"/>
  <c r="T317" i="15"/>
  <c r="S316" i="15"/>
  <c r="T316" i="15" s="1"/>
  <c r="S315" i="15"/>
  <c r="T315" i="15" s="1"/>
  <c r="S314" i="15"/>
  <c r="T314" i="15" s="1"/>
  <c r="T313" i="15"/>
  <c r="T312" i="15"/>
  <c r="T311" i="15"/>
  <c r="T310" i="15"/>
  <c r="S309" i="15"/>
  <c r="T309" i="15" s="1"/>
  <c r="S308" i="15"/>
  <c r="T308" i="15" s="1"/>
  <c r="T307" i="15"/>
  <c r="T306" i="15"/>
  <c r="T305" i="15"/>
  <c r="T304" i="15"/>
  <c r="T303" i="15"/>
  <c r="T301" i="15"/>
  <c r="T300" i="15"/>
  <c r="T299" i="15"/>
  <c r="T298" i="15"/>
  <c r="T297" i="15"/>
  <c r="T296" i="15"/>
  <c r="T295" i="15"/>
  <c r="T294" i="15"/>
  <c r="T293" i="15"/>
  <c r="T292" i="15"/>
  <c r="T291" i="15"/>
  <c r="T290" i="15"/>
  <c r="T289" i="15"/>
  <c r="T288" i="15"/>
  <c r="T287" i="15"/>
  <c r="T286" i="15"/>
  <c r="T285" i="15"/>
  <c r="T284" i="15"/>
  <c r="T283" i="15"/>
  <c r="T282" i="15"/>
  <c r="T281" i="15"/>
  <c r="T280" i="15"/>
  <c r="T279" i="15"/>
  <c r="T278" i="15"/>
  <c r="T277" i="15"/>
  <c r="T276" i="15"/>
  <c r="T275" i="15"/>
  <c r="T274" i="15"/>
  <c r="T273" i="15"/>
  <c r="T272" i="15"/>
  <c r="T271" i="15"/>
  <c r="T270" i="15"/>
  <c r="T269" i="15"/>
  <c r="T268" i="15"/>
  <c r="T267" i="15"/>
  <c r="T266" i="15"/>
  <c r="T265" i="15"/>
  <c r="T264" i="15"/>
  <c r="T263" i="15"/>
  <c r="T262" i="15"/>
  <c r="T261" i="15"/>
  <c r="T260" i="15"/>
  <c r="S259" i="15"/>
  <c r="T259" i="15" s="1"/>
  <c r="S258" i="15"/>
  <c r="T258" i="15" s="1"/>
  <c r="S257" i="15"/>
  <c r="T257" i="15" s="1"/>
  <c r="S256" i="15"/>
  <c r="T256" i="15" s="1"/>
  <c r="T255" i="15"/>
  <c r="T254" i="15"/>
  <c r="T253" i="15"/>
  <c r="T252" i="15"/>
  <c r="T251" i="15"/>
  <c r="T250" i="15"/>
  <c r="T249" i="15"/>
  <c r="T248" i="15"/>
  <c r="T247" i="15"/>
  <c r="T246" i="15"/>
  <c r="T245" i="15"/>
  <c r="T244" i="15"/>
  <c r="T243" i="15"/>
  <c r="T242" i="15"/>
  <c r="T241" i="15"/>
  <c r="T240" i="15"/>
  <c r="T239" i="15"/>
  <c r="T238" i="15"/>
  <c r="T237" i="15"/>
  <c r="T236" i="15"/>
  <c r="T235" i="15"/>
  <c r="T234" i="15"/>
  <c r="T233" i="15"/>
  <c r="T232" i="15"/>
  <c r="T231" i="15"/>
  <c r="T230" i="15"/>
  <c r="T229" i="15"/>
  <c r="T228" i="15"/>
  <c r="T227" i="15"/>
  <c r="T226" i="15"/>
  <c r="T225" i="15"/>
  <c r="T224" i="15"/>
  <c r="T223" i="15"/>
  <c r="T222" i="15"/>
  <c r="T221" i="15"/>
  <c r="T220" i="15"/>
  <c r="T219" i="15"/>
  <c r="T218" i="15"/>
  <c r="T217" i="15"/>
  <c r="T216" i="15"/>
  <c r="T215" i="15"/>
  <c r="T214" i="15"/>
  <c r="T213" i="15"/>
  <c r="T212" i="15"/>
  <c r="S210" i="15"/>
  <c r="T210" i="15" s="1"/>
  <c r="S209" i="15"/>
  <c r="T209" i="15" s="1"/>
  <c r="S208" i="15"/>
  <c r="T208" i="15" s="1"/>
  <c r="S207" i="15"/>
  <c r="T207" i="15" s="1"/>
  <c r="S206" i="15"/>
  <c r="T206" i="15" s="1"/>
  <c r="S205" i="15"/>
  <c r="T205" i="15" s="1"/>
  <c r="S204" i="15"/>
  <c r="T204" i="15" s="1"/>
  <c r="S203" i="15"/>
  <c r="T203" i="15" s="1"/>
  <c r="S202" i="15"/>
  <c r="T202" i="15" s="1"/>
  <c r="S201" i="15"/>
  <c r="T201" i="15" s="1"/>
  <c r="S200" i="15"/>
  <c r="T200" i="15" s="1"/>
  <c r="S199" i="15"/>
  <c r="T199" i="15" s="1"/>
  <c r="S198" i="15"/>
  <c r="T198" i="15" s="1"/>
  <c r="S197" i="15"/>
  <c r="T197" i="15" s="1"/>
  <c r="T196" i="15"/>
  <c r="T195" i="15"/>
  <c r="S194" i="15"/>
  <c r="T194" i="15" s="1"/>
  <c r="S193" i="15"/>
  <c r="T193" i="15" s="1"/>
  <c r="S192" i="15"/>
  <c r="T192" i="15" s="1"/>
  <c r="S191" i="15"/>
  <c r="T191" i="15" s="1"/>
  <c r="S190" i="15"/>
  <c r="T190" i="15" s="1"/>
  <c r="S189" i="15"/>
  <c r="T189" i="15" s="1"/>
  <c r="S188" i="15"/>
  <c r="T188" i="15" s="1"/>
  <c r="S187" i="15"/>
  <c r="T187" i="15" s="1"/>
  <c r="S186" i="15"/>
  <c r="T186" i="15" s="1"/>
  <c r="S185" i="15"/>
  <c r="T185" i="15" s="1"/>
  <c r="S184" i="15"/>
  <c r="T184" i="15" s="1"/>
  <c r="S183" i="15"/>
  <c r="T183" i="15" s="1"/>
  <c r="S182" i="15"/>
  <c r="T182" i="15" s="1"/>
  <c r="S181" i="15"/>
  <c r="T181" i="15" s="1"/>
  <c r="T180" i="15"/>
  <c r="T179" i="15"/>
  <c r="T178" i="15"/>
  <c r="T177" i="15"/>
  <c r="T176" i="15"/>
  <c r="T175" i="15"/>
  <c r="T174" i="15"/>
  <c r="S173" i="15"/>
  <c r="T173" i="15" s="1"/>
  <c r="S172" i="15"/>
  <c r="T172" i="15" s="1"/>
  <c r="S171" i="15"/>
  <c r="T171" i="15" s="1"/>
  <c r="S170" i="15"/>
  <c r="T170" i="15" s="1"/>
  <c r="S169" i="15"/>
  <c r="T169" i="15" s="1"/>
  <c r="S168" i="15"/>
  <c r="T168" i="15" s="1"/>
  <c r="AA167" i="15"/>
  <c r="S167" i="15"/>
  <c r="T167" i="15" s="1"/>
  <c r="AA166" i="15"/>
  <c r="S166" i="15"/>
  <c r="T166" i="15" s="1"/>
  <c r="AA165" i="15"/>
  <c r="S165" i="15"/>
  <c r="T165" i="15" s="1"/>
  <c r="H176" i="24"/>
  <c r="I176" i="24" s="1"/>
  <c r="K165" i="24"/>
  <c r="K164" i="24"/>
  <c r="K163" i="24"/>
  <c r="K162" i="24"/>
  <c r="K161" i="24"/>
  <c r="K160" i="24"/>
  <c r="K159" i="24"/>
  <c r="G158" i="24"/>
  <c r="K158" i="24" s="1"/>
  <c r="G157" i="24"/>
  <c r="K157" i="24" s="1"/>
  <c r="K156" i="24"/>
  <c r="K155" i="24"/>
  <c r="G154" i="24"/>
  <c r="K154" i="24" s="1"/>
  <c r="K152" i="24"/>
  <c r="K151" i="24"/>
  <c r="G150" i="24"/>
  <c r="K150" i="24" s="1"/>
  <c r="K149" i="24"/>
  <c r="G148" i="24"/>
  <c r="K148" i="24" s="1"/>
  <c r="K147" i="24"/>
  <c r="K146" i="24"/>
  <c r="G145" i="24"/>
  <c r="K145" i="24" s="1"/>
  <c r="G144" i="24"/>
  <c r="K144" i="24" s="1"/>
  <c r="K143" i="24"/>
  <c r="G142" i="24"/>
  <c r="K142" i="24" s="1"/>
  <c r="G141" i="24"/>
  <c r="K140" i="24"/>
  <c r="G139" i="24"/>
  <c r="K139" i="24" s="1"/>
  <c r="K138" i="24"/>
  <c r="G137" i="24"/>
  <c r="K137" i="24" s="1"/>
  <c r="G136" i="24"/>
  <c r="H135" i="24"/>
  <c r="H166" i="24" s="1"/>
  <c r="K134" i="24"/>
  <c r="K133" i="24"/>
  <c r="K132" i="24"/>
  <c r="K131" i="24"/>
  <c r="K130" i="24"/>
  <c r="G129" i="24"/>
  <c r="K129" i="24" s="1"/>
  <c r="G128" i="24"/>
  <c r="K128" i="24" s="1"/>
  <c r="K127" i="24"/>
  <c r="K126" i="24"/>
  <c r="K125" i="24"/>
  <c r="K124" i="24"/>
  <c r="G122" i="24"/>
  <c r="K122" i="24" s="1"/>
  <c r="G121" i="24"/>
  <c r="K121" i="24" s="1"/>
  <c r="G120" i="24"/>
  <c r="K120" i="24" s="1"/>
  <c r="K119" i="24"/>
  <c r="G118" i="24"/>
  <c r="K118" i="24" s="1"/>
  <c r="G117" i="24"/>
  <c r="K117" i="24" s="1"/>
  <c r="G116" i="24"/>
  <c r="K116" i="24" s="1"/>
  <c r="G115" i="24"/>
  <c r="K115" i="24" s="1"/>
  <c r="G114" i="24"/>
  <c r="K114" i="24" s="1"/>
  <c r="G113" i="24"/>
  <c r="K113" i="24" s="1"/>
  <c r="G112" i="24"/>
  <c r="K112" i="24" s="1"/>
  <c r="G111" i="24"/>
  <c r="K111" i="24" s="1"/>
  <c r="G110" i="24"/>
  <c r="K110" i="24" s="1"/>
  <c r="G109" i="24"/>
  <c r="K109" i="24" s="1"/>
  <c r="G108" i="24"/>
  <c r="K108" i="24" s="1"/>
  <c r="G107" i="24"/>
  <c r="K107" i="24" s="1"/>
  <c r="K106" i="24"/>
  <c r="K105" i="24"/>
  <c r="K104" i="24"/>
  <c r="K103" i="24"/>
  <c r="G102" i="24"/>
  <c r="K102" i="24" s="1"/>
  <c r="G101" i="24"/>
  <c r="K101" i="24" s="1"/>
  <c r="K100" i="24"/>
  <c r="K99" i="24"/>
  <c r="K98" i="24"/>
  <c r="K97" i="24"/>
  <c r="K96" i="24"/>
  <c r="G95" i="24"/>
  <c r="K95" i="24" s="1"/>
  <c r="G94" i="24"/>
  <c r="K94" i="24" s="1"/>
  <c r="K93" i="24"/>
  <c r="G92" i="24"/>
  <c r="K92" i="24" s="1"/>
  <c r="K91" i="24"/>
  <c r="K90" i="24"/>
  <c r="G89" i="24"/>
  <c r="K88" i="24"/>
  <c r="K87" i="24"/>
  <c r="G86" i="24"/>
  <c r="K86" i="24" s="1"/>
  <c r="K85" i="24"/>
  <c r="K84" i="24"/>
  <c r="K81" i="24"/>
  <c r="G80" i="24"/>
  <c r="K80" i="24" s="1"/>
  <c r="N80" i="24" s="1"/>
  <c r="K79" i="24"/>
  <c r="G78" i="24"/>
  <c r="K78" i="24" s="1"/>
  <c r="K77" i="24"/>
  <c r="G76" i="24"/>
  <c r="K76" i="24" s="1"/>
  <c r="K75" i="24"/>
  <c r="K74" i="24"/>
  <c r="K73" i="24"/>
  <c r="G72" i="24"/>
  <c r="K71" i="24"/>
  <c r="K70" i="24"/>
  <c r="K69" i="24"/>
  <c r="K68" i="24"/>
  <c r="G67" i="24"/>
  <c r="K66" i="24"/>
  <c r="G65" i="24"/>
  <c r="K64" i="24"/>
  <c r="G63" i="24"/>
  <c r="K63" i="24" s="1"/>
  <c r="K62" i="24"/>
  <c r="K61" i="24"/>
  <c r="K60" i="24"/>
  <c r="K59" i="24"/>
  <c r="K58" i="24"/>
  <c r="K57" i="24"/>
  <c r="K56" i="24"/>
  <c r="K55" i="24"/>
  <c r="G54" i="24"/>
  <c r="K53" i="24"/>
  <c r="K52" i="24"/>
  <c r="K50" i="24"/>
  <c r="K49" i="24"/>
  <c r="K48" i="24"/>
  <c r="K47" i="24"/>
  <c r="G46" i="24"/>
  <c r="K45" i="24"/>
  <c r="K44" i="24"/>
  <c r="K43" i="24"/>
  <c r="K42" i="24"/>
  <c r="K41" i="24"/>
  <c r="K40" i="24"/>
  <c r="K39" i="24"/>
  <c r="K37" i="24"/>
  <c r="K36" i="24"/>
  <c r="K35" i="24"/>
  <c r="G33" i="24"/>
  <c r="G34" i="24" s="1"/>
  <c r="K34" i="24" s="1"/>
  <c r="K32" i="24"/>
  <c r="K31" i="24"/>
  <c r="K30" i="24"/>
  <c r="K29" i="24"/>
  <c r="K28" i="24"/>
  <c r="K26" i="24"/>
  <c r="K25" i="24"/>
  <c r="K23" i="24"/>
  <c r="K22" i="24"/>
  <c r="K21" i="24"/>
  <c r="K20" i="24"/>
  <c r="K19" i="24"/>
  <c r="K18" i="24"/>
  <c r="K17" i="24"/>
  <c r="K16" i="24"/>
  <c r="K15" i="24"/>
  <c r="K14" i="24"/>
  <c r="K13" i="24"/>
  <c r="K11" i="24"/>
  <c r="G10" i="24"/>
  <c r="K9" i="24"/>
  <c r="K8" i="24"/>
  <c r="K7" i="24"/>
  <c r="G6" i="24"/>
  <c r="K6" i="24" s="1"/>
  <c r="K5" i="24"/>
  <c r="K4" i="24"/>
  <c r="O3" i="24"/>
  <c r="M1" i="24"/>
  <c r="U157" i="21"/>
  <c r="U148" i="22"/>
  <c r="T153" i="23"/>
  <c r="U153" i="23" s="1"/>
  <c r="T152" i="23"/>
  <c r="U152" i="23" s="1"/>
  <c r="T151" i="23"/>
  <c r="U151" i="23" s="1"/>
  <c r="T150" i="23"/>
  <c r="U150" i="23" s="1"/>
  <c r="T149" i="23"/>
  <c r="U149" i="23" s="1"/>
  <c r="T148" i="23"/>
  <c r="U148" i="23" s="1"/>
  <c r="T147" i="23"/>
  <c r="U147" i="23" s="1"/>
  <c r="T146" i="23"/>
  <c r="U146" i="23" s="1"/>
  <c r="T145" i="23"/>
  <c r="U145" i="23" s="1"/>
  <c r="T144" i="23"/>
  <c r="U144" i="23" s="1"/>
  <c r="U143" i="23"/>
  <c r="T142" i="23"/>
  <c r="U142" i="23" s="1"/>
  <c r="T141" i="23"/>
  <c r="U141" i="23" s="1"/>
  <c r="T140" i="23"/>
  <c r="U140" i="23" s="1"/>
  <c r="T139" i="23"/>
  <c r="U139" i="23" s="1"/>
  <c r="T138" i="23"/>
  <c r="U138" i="23" s="1"/>
  <c r="T137" i="23"/>
  <c r="U137" i="23" s="1"/>
  <c r="T136" i="23"/>
  <c r="U136" i="23" s="1"/>
  <c r="T135" i="23"/>
  <c r="U135" i="23" s="1"/>
  <c r="T134" i="23"/>
  <c r="U134" i="23" s="1"/>
  <c r="T133" i="23"/>
  <c r="U133" i="23" s="1"/>
  <c r="T132" i="23"/>
  <c r="U132" i="23" s="1"/>
  <c r="T131" i="23"/>
  <c r="U131" i="23" s="1"/>
  <c r="T130" i="23"/>
  <c r="U130" i="23" s="1"/>
  <c r="T129" i="23"/>
  <c r="U129" i="23" s="1"/>
  <c r="T128" i="23"/>
  <c r="U128" i="23" s="1"/>
  <c r="T127" i="23"/>
  <c r="U127" i="23" s="1"/>
  <c r="T126" i="23"/>
  <c r="U126" i="23" s="1"/>
  <c r="T125" i="23"/>
  <c r="U125" i="23" s="1"/>
  <c r="T124" i="23"/>
  <c r="U124" i="23" s="1"/>
  <c r="T123" i="23"/>
  <c r="U123" i="23" s="1"/>
  <c r="T122" i="23"/>
  <c r="U122" i="23" s="1"/>
  <c r="T121" i="23"/>
  <c r="U121" i="23" s="1"/>
  <c r="T120" i="23"/>
  <c r="U120" i="23" s="1"/>
  <c r="T119" i="23"/>
  <c r="U119" i="23" s="1"/>
  <c r="T118" i="23"/>
  <c r="U118" i="23" s="1"/>
  <c r="T117" i="23"/>
  <c r="U117" i="23" s="1"/>
  <c r="T116" i="23"/>
  <c r="U116" i="23" s="1"/>
  <c r="T115" i="23"/>
  <c r="U115" i="23" s="1"/>
  <c r="T114" i="23"/>
  <c r="U114" i="23" s="1"/>
  <c r="T113" i="23"/>
  <c r="U113" i="23" s="1"/>
  <c r="T112" i="23"/>
  <c r="U112" i="23" s="1"/>
  <c r="T111" i="23"/>
  <c r="U111" i="23" s="1"/>
  <c r="T110" i="23"/>
  <c r="U110" i="23" s="1"/>
  <c r="T109" i="23"/>
  <c r="U109" i="23" s="1"/>
  <c r="T108" i="23"/>
  <c r="U108" i="23" s="1"/>
  <c r="T107" i="23"/>
  <c r="U107" i="23" s="1"/>
  <c r="T106" i="23"/>
  <c r="U106" i="23" s="1"/>
  <c r="T105" i="23"/>
  <c r="U105" i="23" s="1"/>
  <c r="T104" i="23"/>
  <c r="U104" i="23" s="1"/>
  <c r="T103" i="23"/>
  <c r="U103" i="23" s="1"/>
  <c r="T102" i="23"/>
  <c r="U102" i="23" s="1"/>
  <c r="T101" i="23"/>
  <c r="U101" i="23" s="1"/>
  <c r="T100" i="23"/>
  <c r="U100" i="23" s="1"/>
  <c r="T99" i="23"/>
  <c r="U99" i="23" s="1"/>
  <c r="T98" i="23"/>
  <c r="U98" i="23" s="1"/>
  <c r="T97" i="23"/>
  <c r="U97" i="23" s="1"/>
  <c r="T96" i="23"/>
  <c r="U96" i="23" s="1"/>
  <c r="T95" i="23"/>
  <c r="U95" i="23" s="1"/>
  <c r="T94" i="23"/>
  <c r="U94" i="23" s="1"/>
  <c r="T93" i="23"/>
  <c r="U93" i="23" s="1"/>
  <c r="T92" i="23"/>
  <c r="U92" i="23" s="1"/>
  <c r="T91" i="23"/>
  <c r="U91" i="23" s="1"/>
  <c r="T90" i="23"/>
  <c r="U90" i="23" s="1"/>
  <c r="T89" i="23"/>
  <c r="U89" i="23" s="1"/>
  <c r="T88" i="23"/>
  <c r="U88" i="23" s="1"/>
  <c r="T87" i="23"/>
  <c r="U87" i="23" s="1"/>
  <c r="T86" i="23"/>
  <c r="U86" i="23" s="1"/>
  <c r="T85" i="23"/>
  <c r="U85" i="23" s="1"/>
  <c r="T84" i="23"/>
  <c r="U84" i="23" s="1"/>
  <c r="T83" i="23"/>
  <c r="U83" i="23" s="1"/>
  <c r="T82" i="23"/>
  <c r="U82" i="23" s="1"/>
  <c r="T81" i="23"/>
  <c r="U81" i="23" s="1"/>
  <c r="T80" i="23"/>
  <c r="U80" i="23" s="1"/>
  <c r="T79" i="23"/>
  <c r="U79" i="23" s="1"/>
  <c r="T78" i="23"/>
  <c r="U78" i="23" s="1"/>
  <c r="T77" i="23"/>
  <c r="U77" i="23" s="1"/>
  <c r="T76" i="23"/>
  <c r="U76" i="23" s="1"/>
  <c r="T75" i="23"/>
  <c r="U75" i="23" s="1"/>
  <c r="T74" i="23"/>
  <c r="U74" i="23" s="1"/>
  <c r="T73" i="23"/>
  <c r="U73" i="23" s="1"/>
  <c r="T72" i="23"/>
  <c r="U72" i="23" s="1"/>
  <c r="T71" i="23"/>
  <c r="U71" i="23" s="1"/>
  <c r="T70" i="23"/>
  <c r="U70" i="23" s="1"/>
  <c r="T69" i="23"/>
  <c r="U69" i="23" s="1"/>
  <c r="T68" i="23"/>
  <c r="U68" i="23" s="1"/>
  <c r="T67" i="23"/>
  <c r="U67" i="23" s="1"/>
  <c r="T66" i="23"/>
  <c r="U66" i="23" s="1"/>
  <c r="T65" i="23"/>
  <c r="U65" i="23" s="1"/>
  <c r="T64" i="23"/>
  <c r="U64" i="23" s="1"/>
  <c r="T63" i="23"/>
  <c r="U63" i="23" s="1"/>
  <c r="T62" i="23"/>
  <c r="U62" i="23" s="1"/>
  <c r="T61" i="23"/>
  <c r="U61" i="23" s="1"/>
  <c r="T60" i="23"/>
  <c r="U60" i="23" s="1"/>
  <c r="T59" i="23"/>
  <c r="U59" i="23" s="1"/>
  <c r="T58" i="23"/>
  <c r="U58" i="23" s="1"/>
  <c r="T57" i="23"/>
  <c r="U57" i="23" s="1"/>
  <c r="T56" i="23"/>
  <c r="U56" i="23" s="1"/>
  <c r="T55" i="23"/>
  <c r="U55" i="23" s="1"/>
  <c r="T54" i="23"/>
  <c r="U54" i="23" s="1"/>
  <c r="T53" i="23"/>
  <c r="U53" i="23" s="1"/>
  <c r="T52" i="23"/>
  <c r="U52" i="23" s="1"/>
  <c r="T51" i="23"/>
  <c r="U51" i="23" s="1"/>
  <c r="T50" i="23"/>
  <c r="U50" i="23" s="1"/>
  <c r="T49" i="23"/>
  <c r="U49" i="23" s="1"/>
  <c r="T48" i="23"/>
  <c r="U48" i="23" s="1"/>
  <c r="T47" i="23"/>
  <c r="U47" i="23" s="1"/>
  <c r="T46" i="23"/>
  <c r="U46" i="23" s="1"/>
  <c r="T45" i="23"/>
  <c r="U45" i="23" s="1"/>
  <c r="T44" i="23"/>
  <c r="U44" i="23" s="1"/>
  <c r="T43" i="23"/>
  <c r="U43" i="23" s="1"/>
  <c r="T42" i="23"/>
  <c r="U42" i="23" s="1"/>
  <c r="T41" i="23"/>
  <c r="U41" i="23" s="1"/>
  <c r="T40" i="23"/>
  <c r="U40" i="23" s="1"/>
  <c r="T39" i="23"/>
  <c r="U39" i="23" s="1"/>
  <c r="T38" i="23"/>
  <c r="U38" i="23" s="1"/>
  <c r="T37" i="23"/>
  <c r="U37" i="23" s="1"/>
  <c r="T36" i="23"/>
  <c r="U36" i="23" s="1"/>
  <c r="T35" i="23"/>
  <c r="U35" i="23" s="1"/>
  <c r="T34" i="23"/>
  <c r="U34" i="23" s="1"/>
  <c r="T33" i="23"/>
  <c r="U33" i="23" s="1"/>
  <c r="T32" i="23"/>
  <c r="U32" i="23" s="1"/>
  <c r="T31" i="23"/>
  <c r="U31" i="23" s="1"/>
  <c r="T30" i="23"/>
  <c r="U30" i="23" s="1"/>
  <c r="T29" i="23"/>
  <c r="U29" i="23" s="1"/>
  <c r="T28" i="23"/>
  <c r="U28" i="23" s="1"/>
  <c r="T27" i="23"/>
  <c r="U27" i="23" s="1"/>
  <c r="T26" i="23"/>
  <c r="U26" i="23" s="1"/>
  <c r="T25" i="23"/>
  <c r="U25" i="23" s="1"/>
  <c r="T24" i="23"/>
  <c r="U24" i="23" s="1"/>
  <c r="T23" i="23"/>
  <c r="U23" i="23" s="1"/>
  <c r="T22" i="23"/>
  <c r="U22" i="23" s="1"/>
  <c r="T21" i="23"/>
  <c r="U21" i="23" s="1"/>
  <c r="T20" i="23"/>
  <c r="U20" i="23" s="1"/>
  <c r="T19" i="23"/>
  <c r="U19" i="23" s="1"/>
  <c r="T18" i="23"/>
  <c r="U18" i="23" s="1"/>
  <c r="T17" i="23"/>
  <c r="U17" i="23" s="1"/>
  <c r="T16" i="23"/>
  <c r="U16" i="23" s="1"/>
  <c r="T15" i="23"/>
  <c r="U15" i="23" s="1"/>
  <c r="T14" i="23"/>
  <c r="U14" i="23" s="1"/>
  <c r="T13" i="23"/>
  <c r="U13" i="23" s="1"/>
  <c r="T12" i="23"/>
  <c r="U12" i="23" s="1"/>
  <c r="AB11" i="23"/>
  <c r="T11" i="23"/>
  <c r="U11" i="23" s="1"/>
  <c r="AB10" i="23"/>
  <c r="T10" i="23"/>
  <c r="U10" i="23" s="1"/>
  <c r="AB9" i="23"/>
  <c r="T9" i="23"/>
  <c r="U172" i="22"/>
  <c r="U171" i="22"/>
  <c r="U170" i="22"/>
  <c r="U169" i="22"/>
  <c r="U168" i="22"/>
  <c r="U167" i="22"/>
  <c r="U166" i="22"/>
  <c r="U165" i="22"/>
  <c r="U164" i="22"/>
  <c r="T163" i="22"/>
  <c r="U163" i="22" s="1"/>
  <c r="T162" i="22"/>
  <c r="U162" i="22" s="1"/>
  <c r="T161" i="22"/>
  <c r="U161" i="22" s="1"/>
  <c r="T160" i="22"/>
  <c r="U160" i="22" s="1"/>
  <c r="T159" i="22"/>
  <c r="U159" i="22" s="1"/>
  <c r="T158" i="22"/>
  <c r="U158" i="22" s="1"/>
  <c r="U157" i="22"/>
  <c r="U156" i="22"/>
  <c r="T155" i="22"/>
  <c r="U155" i="22" s="1"/>
  <c r="T154" i="22"/>
  <c r="U154" i="22" s="1"/>
  <c r="T153" i="22"/>
  <c r="U153" i="22" s="1"/>
  <c r="T152" i="22"/>
  <c r="U152" i="22" s="1"/>
  <c r="T151" i="22"/>
  <c r="U151" i="22" s="1"/>
  <c r="T150" i="22"/>
  <c r="U150" i="22" s="1"/>
  <c r="T149" i="22"/>
  <c r="U149" i="22" s="1"/>
  <c r="U147" i="22"/>
  <c r="U146" i="22"/>
  <c r="U145" i="22"/>
  <c r="U144" i="22"/>
  <c r="U143" i="22"/>
  <c r="U142" i="22"/>
  <c r="U141" i="22"/>
  <c r="U140" i="22"/>
  <c r="U139" i="22"/>
  <c r="U138" i="22"/>
  <c r="T137" i="22"/>
  <c r="U137" i="22" s="1"/>
  <c r="T136" i="22"/>
  <c r="U136" i="22" s="1"/>
  <c r="T135" i="22"/>
  <c r="U135" i="22" s="1"/>
  <c r="T134" i="22"/>
  <c r="U134" i="22" s="1"/>
  <c r="T133" i="22"/>
  <c r="U133" i="22" s="1"/>
  <c r="T132" i="22"/>
  <c r="U132" i="22" s="1"/>
  <c r="T131" i="22"/>
  <c r="U131" i="22" s="1"/>
  <c r="T130" i="22"/>
  <c r="U130" i="22" s="1"/>
  <c r="U129" i="22"/>
  <c r="U128" i="22"/>
  <c r="U127" i="22"/>
  <c r="U126" i="22"/>
  <c r="T125" i="22"/>
  <c r="U125" i="22" s="1"/>
  <c r="T124" i="22"/>
  <c r="U124" i="22" s="1"/>
  <c r="T123" i="22"/>
  <c r="U123" i="22" s="1"/>
  <c r="T122" i="22"/>
  <c r="U122" i="22" s="1"/>
  <c r="T121" i="22"/>
  <c r="U121" i="22" s="1"/>
  <c r="T120" i="22"/>
  <c r="U120" i="22" s="1"/>
  <c r="T119" i="22"/>
  <c r="U119" i="22" s="1"/>
  <c r="T118" i="22"/>
  <c r="U118" i="22" s="1"/>
  <c r="T117" i="22"/>
  <c r="U117" i="22" s="1"/>
  <c r="T116" i="22"/>
  <c r="U116" i="22" s="1"/>
  <c r="T115" i="22"/>
  <c r="U115" i="22" s="1"/>
  <c r="T114" i="22"/>
  <c r="U114" i="22" s="1"/>
  <c r="T112" i="22"/>
  <c r="U112" i="22" s="1"/>
  <c r="U111" i="22"/>
  <c r="U110" i="22"/>
  <c r="U109" i="22"/>
  <c r="U108" i="22"/>
  <c r="U107" i="22"/>
  <c r="T107" i="22"/>
  <c r="U106" i="22"/>
  <c r="U105" i="22"/>
  <c r="U104" i="22"/>
  <c r="U103" i="22"/>
  <c r="U102" i="22"/>
  <c r="U101" i="22"/>
  <c r="U100" i="22"/>
  <c r="U99" i="22"/>
  <c r="U98" i="22"/>
  <c r="U97" i="22"/>
  <c r="U96" i="22"/>
  <c r="U95" i="22"/>
  <c r="U94" i="22"/>
  <c r="U93" i="22"/>
  <c r="U92" i="22"/>
  <c r="U91" i="22"/>
  <c r="U90" i="22"/>
  <c r="U89" i="22"/>
  <c r="U88" i="22"/>
  <c r="U87" i="22"/>
  <c r="T86" i="22"/>
  <c r="U85" i="22"/>
  <c r="U84" i="22"/>
  <c r="U83" i="22"/>
  <c r="T82" i="22"/>
  <c r="U82" i="22" s="1"/>
  <c r="T81" i="22"/>
  <c r="U81" i="22" s="1"/>
  <c r="T80" i="22"/>
  <c r="U80" i="22" s="1"/>
  <c r="T79" i="22"/>
  <c r="U79" i="22" s="1"/>
  <c r="T78" i="22"/>
  <c r="U78" i="22" s="1"/>
  <c r="T77" i="22"/>
  <c r="U77" i="22" s="1"/>
  <c r="T76" i="22"/>
  <c r="U76" i="22" s="1"/>
  <c r="T75" i="22"/>
  <c r="U75" i="22" s="1"/>
  <c r="T74" i="22"/>
  <c r="U74" i="22" s="1"/>
  <c r="T73" i="22"/>
  <c r="U73" i="22" s="1"/>
  <c r="T72" i="22"/>
  <c r="U72" i="22" s="1"/>
  <c r="T71" i="22"/>
  <c r="U71" i="22" s="1"/>
  <c r="T70" i="22"/>
  <c r="U70" i="22" s="1"/>
  <c r="T69" i="22"/>
  <c r="U69" i="22" s="1"/>
  <c r="T68" i="22"/>
  <c r="U68" i="22" s="1"/>
  <c r="T67" i="22"/>
  <c r="U67" i="22" s="1"/>
  <c r="T66" i="22"/>
  <c r="U66" i="22" s="1"/>
  <c r="T65" i="22"/>
  <c r="U65" i="22" s="1"/>
  <c r="T64" i="22"/>
  <c r="U64" i="22" s="1"/>
  <c r="T63" i="22"/>
  <c r="U63" i="22" s="1"/>
  <c r="T62" i="22"/>
  <c r="U62" i="22" s="1"/>
  <c r="T61" i="22"/>
  <c r="U61" i="22" s="1"/>
  <c r="T60" i="22"/>
  <c r="U60" i="22" s="1"/>
  <c r="T59" i="22"/>
  <c r="U59" i="22" s="1"/>
  <c r="T58" i="22"/>
  <c r="U58" i="22" s="1"/>
  <c r="T57" i="22"/>
  <c r="U57" i="22" s="1"/>
  <c r="T56" i="22"/>
  <c r="U56" i="22" s="1"/>
  <c r="T55" i="22"/>
  <c r="U55" i="22" s="1"/>
  <c r="T54" i="22"/>
  <c r="U54" i="22" s="1"/>
  <c r="T53" i="22"/>
  <c r="U53" i="22" s="1"/>
  <c r="T52" i="22"/>
  <c r="U52" i="22" s="1"/>
  <c r="T51" i="22"/>
  <c r="U51" i="22" s="1"/>
  <c r="T50" i="22"/>
  <c r="U50" i="22" s="1"/>
  <c r="T49" i="22"/>
  <c r="U49" i="22" s="1"/>
  <c r="T48" i="22"/>
  <c r="U48" i="22" s="1"/>
  <c r="T47" i="22"/>
  <c r="U47" i="22" s="1"/>
  <c r="T46" i="22"/>
  <c r="U46" i="22" s="1"/>
  <c r="T45" i="22"/>
  <c r="U45" i="22" s="1"/>
  <c r="T44" i="22"/>
  <c r="U44" i="22" s="1"/>
  <c r="T43" i="22"/>
  <c r="U43" i="22" s="1"/>
  <c r="T42" i="22"/>
  <c r="U42" i="22" s="1"/>
  <c r="T41" i="22"/>
  <c r="U41" i="22" s="1"/>
  <c r="T40" i="22"/>
  <c r="U40" i="22" s="1"/>
  <c r="T39" i="22"/>
  <c r="U39" i="22" s="1"/>
  <c r="T38" i="22"/>
  <c r="U38" i="22" s="1"/>
  <c r="T37" i="22"/>
  <c r="U37" i="22" s="1"/>
  <c r="T36" i="22"/>
  <c r="U36" i="22" s="1"/>
  <c r="T35" i="22"/>
  <c r="U35" i="22" s="1"/>
  <c r="U34" i="22"/>
  <c r="U33" i="22"/>
  <c r="U32" i="22"/>
  <c r="U31" i="22"/>
  <c r="U30" i="22"/>
  <c r="U29" i="22"/>
  <c r="T28" i="22"/>
  <c r="U28" i="22" s="1"/>
  <c r="T27" i="22"/>
  <c r="U27" i="22" s="1"/>
  <c r="T26" i="22"/>
  <c r="U26" i="22" s="1"/>
  <c r="T25" i="22"/>
  <c r="U25" i="22" s="1"/>
  <c r="T24" i="22"/>
  <c r="U24" i="22" s="1"/>
  <c r="T23" i="22"/>
  <c r="U23" i="22" s="1"/>
  <c r="T22" i="22"/>
  <c r="U22" i="22" s="1"/>
  <c r="T21" i="22"/>
  <c r="U21" i="22" s="1"/>
  <c r="T20" i="22"/>
  <c r="U20" i="22" s="1"/>
  <c r="T19" i="22"/>
  <c r="U19" i="22" s="1"/>
  <c r="T18" i="22"/>
  <c r="U18" i="22" s="1"/>
  <c r="T17" i="22"/>
  <c r="U17" i="22" s="1"/>
  <c r="T16" i="22"/>
  <c r="U16" i="22" s="1"/>
  <c r="U15" i="22"/>
  <c r="T14" i="22"/>
  <c r="U14" i="22" s="1"/>
  <c r="T13" i="22"/>
  <c r="U13" i="22" s="1"/>
  <c r="T12" i="22"/>
  <c r="U12" i="22" s="1"/>
  <c r="T11" i="22"/>
  <c r="U11" i="22" s="1"/>
  <c r="T10" i="22"/>
  <c r="U10" i="22" s="1"/>
  <c r="T9" i="22"/>
  <c r="U9" i="22" s="1"/>
  <c r="T170" i="21"/>
  <c r="U170" i="21" s="1"/>
  <c r="T169" i="21"/>
  <c r="U169" i="21" s="1"/>
  <c r="T168" i="21"/>
  <c r="U168" i="21" s="1"/>
  <c r="T167" i="21"/>
  <c r="U167" i="21" s="1"/>
  <c r="U166" i="21"/>
  <c r="U165" i="21"/>
  <c r="U164" i="21"/>
  <c r="U163" i="21"/>
  <c r="U162" i="21"/>
  <c r="U161" i="21"/>
  <c r="T160" i="21"/>
  <c r="U160" i="21" s="1"/>
  <c r="T159" i="21"/>
  <c r="U159" i="21" s="1"/>
  <c r="T158" i="21"/>
  <c r="U158" i="21" s="1"/>
  <c r="U156" i="21"/>
  <c r="U155" i="21"/>
  <c r="U154" i="21"/>
  <c r="T153" i="21"/>
  <c r="U153" i="21" s="1"/>
  <c r="T152" i="21"/>
  <c r="U152" i="21" s="1"/>
  <c r="U151" i="21"/>
  <c r="U150" i="21"/>
  <c r="U149" i="21"/>
  <c r="U148" i="21"/>
  <c r="U147" i="21"/>
  <c r="U145" i="21"/>
  <c r="U144" i="21"/>
  <c r="U143" i="21"/>
  <c r="U142" i="21"/>
  <c r="U141" i="21"/>
  <c r="U140" i="21"/>
  <c r="U139" i="21"/>
  <c r="U138" i="21"/>
  <c r="U137" i="21"/>
  <c r="U136" i="21"/>
  <c r="U135" i="21"/>
  <c r="U134" i="21"/>
  <c r="U133" i="21"/>
  <c r="U132" i="21"/>
  <c r="U131" i="21"/>
  <c r="U130" i="21"/>
  <c r="U129" i="21"/>
  <c r="U128" i="21"/>
  <c r="U127" i="21"/>
  <c r="U126" i="21"/>
  <c r="U125" i="21"/>
  <c r="U124" i="21"/>
  <c r="U123" i="21"/>
  <c r="U122" i="21"/>
  <c r="U121" i="21"/>
  <c r="U120" i="21"/>
  <c r="U119" i="21"/>
  <c r="U118" i="21"/>
  <c r="U117" i="21"/>
  <c r="U116" i="21"/>
  <c r="U115" i="21"/>
  <c r="U114" i="21"/>
  <c r="U113" i="21"/>
  <c r="U112" i="21"/>
  <c r="U111" i="21"/>
  <c r="U110" i="21"/>
  <c r="U109" i="21"/>
  <c r="U108" i="21"/>
  <c r="U107" i="21"/>
  <c r="U106" i="21"/>
  <c r="U105" i="21"/>
  <c r="U104" i="21"/>
  <c r="T103" i="21"/>
  <c r="U103" i="21" s="1"/>
  <c r="T102" i="21"/>
  <c r="U102" i="21" s="1"/>
  <c r="T101" i="21"/>
  <c r="U101" i="21" s="1"/>
  <c r="T100" i="21"/>
  <c r="U100" i="21" s="1"/>
  <c r="U99" i="21"/>
  <c r="U98" i="21"/>
  <c r="U97" i="21"/>
  <c r="U96" i="21"/>
  <c r="U95" i="21"/>
  <c r="U94" i="21"/>
  <c r="U93" i="21"/>
  <c r="U92" i="21"/>
  <c r="U91" i="21"/>
  <c r="U90" i="21"/>
  <c r="U89" i="21"/>
  <c r="U88" i="21"/>
  <c r="U87" i="21"/>
  <c r="U86" i="21"/>
  <c r="U85" i="21"/>
  <c r="U84" i="21"/>
  <c r="U83" i="21"/>
  <c r="U82" i="21"/>
  <c r="U81" i="21"/>
  <c r="U80" i="21"/>
  <c r="U79" i="21"/>
  <c r="U78" i="21"/>
  <c r="U77" i="21"/>
  <c r="U76" i="21"/>
  <c r="U75" i="21"/>
  <c r="U74" i="21"/>
  <c r="U73" i="21"/>
  <c r="U72" i="21"/>
  <c r="U71" i="21"/>
  <c r="U70" i="21"/>
  <c r="U69" i="21"/>
  <c r="U68" i="21"/>
  <c r="U67" i="21"/>
  <c r="U66" i="21"/>
  <c r="U65" i="21"/>
  <c r="U64" i="21"/>
  <c r="U63" i="21"/>
  <c r="U62" i="21"/>
  <c r="U61" i="21"/>
  <c r="U60" i="21"/>
  <c r="U59" i="21"/>
  <c r="U58" i="21"/>
  <c r="U57" i="21"/>
  <c r="U56" i="21"/>
  <c r="T54" i="21"/>
  <c r="U54" i="21" s="1"/>
  <c r="T53" i="21"/>
  <c r="U53" i="21" s="1"/>
  <c r="T52" i="21"/>
  <c r="U52" i="21" s="1"/>
  <c r="T51" i="21"/>
  <c r="U51" i="21" s="1"/>
  <c r="T50" i="21"/>
  <c r="U50" i="21" s="1"/>
  <c r="T49" i="21"/>
  <c r="U49" i="21" s="1"/>
  <c r="T48" i="21"/>
  <c r="U48" i="21" s="1"/>
  <c r="T47" i="21"/>
  <c r="U47" i="21" s="1"/>
  <c r="T46" i="21"/>
  <c r="U46" i="21" s="1"/>
  <c r="T45" i="21"/>
  <c r="U45" i="21" s="1"/>
  <c r="T44" i="21"/>
  <c r="U44" i="21" s="1"/>
  <c r="T43" i="21"/>
  <c r="U43" i="21" s="1"/>
  <c r="T42" i="21"/>
  <c r="U42" i="21" s="1"/>
  <c r="T41" i="21"/>
  <c r="U41" i="21" s="1"/>
  <c r="U40" i="21"/>
  <c r="U39" i="21"/>
  <c r="T38" i="21"/>
  <c r="U38" i="21" s="1"/>
  <c r="T37" i="21"/>
  <c r="U37" i="21" s="1"/>
  <c r="T36" i="21"/>
  <c r="U36" i="21" s="1"/>
  <c r="T35" i="21"/>
  <c r="U35" i="21" s="1"/>
  <c r="T34" i="21"/>
  <c r="U34" i="21" s="1"/>
  <c r="T33" i="21"/>
  <c r="U33" i="21" s="1"/>
  <c r="T32" i="21"/>
  <c r="U32" i="21" s="1"/>
  <c r="T31" i="21"/>
  <c r="U31" i="21" s="1"/>
  <c r="T30" i="21"/>
  <c r="U30" i="21" s="1"/>
  <c r="T29" i="21"/>
  <c r="U29" i="21" s="1"/>
  <c r="T28" i="21"/>
  <c r="U28" i="21" s="1"/>
  <c r="T27" i="21"/>
  <c r="U27" i="21" s="1"/>
  <c r="T26" i="21"/>
  <c r="U26" i="21" s="1"/>
  <c r="T25" i="21"/>
  <c r="U25" i="21" s="1"/>
  <c r="U24" i="21"/>
  <c r="U23" i="21"/>
  <c r="U22" i="21"/>
  <c r="U21" i="21"/>
  <c r="U20" i="21"/>
  <c r="U19" i="21"/>
  <c r="U18" i="21"/>
  <c r="T17" i="21"/>
  <c r="U17" i="21" s="1"/>
  <c r="T16" i="21"/>
  <c r="U16" i="21" s="1"/>
  <c r="T15" i="21"/>
  <c r="U15" i="21" s="1"/>
  <c r="T14" i="21"/>
  <c r="U14" i="21" s="1"/>
  <c r="T13" i="21"/>
  <c r="U13" i="21" s="1"/>
  <c r="T12" i="21"/>
  <c r="U12" i="21" s="1"/>
  <c r="AB11" i="21"/>
  <c r="T11" i="21"/>
  <c r="U11" i="21" s="1"/>
  <c r="AB10" i="21"/>
  <c r="T10" i="21"/>
  <c r="U10" i="21" s="1"/>
  <c r="AB9" i="21"/>
  <c r="T9" i="21"/>
  <c r="D88" i="20"/>
  <c r="D87" i="20"/>
  <c r="C77" i="20"/>
  <c r="D77" i="20" s="1"/>
  <c r="C85" i="20"/>
  <c r="D85" i="20" s="1"/>
  <c r="C86" i="20"/>
  <c r="D86" i="20" s="1"/>
  <c r="C87" i="20"/>
  <c r="C88" i="20"/>
  <c r="C89" i="20"/>
  <c r="D89" i="20" s="1"/>
  <c r="C90" i="20"/>
  <c r="D90" i="20" s="1"/>
  <c r="B91" i="20"/>
  <c r="C78" i="20" s="1"/>
  <c r="D78" i="20" s="1"/>
  <c r="M64" i="20"/>
  <c r="L56" i="20"/>
  <c r="L55" i="20"/>
  <c r="L48" i="20"/>
  <c r="K63" i="20"/>
  <c r="L63" i="20" s="1"/>
  <c r="K46" i="20"/>
  <c r="L46" i="20" s="1"/>
  <c r="K47" i="20"/>
  <c r="L47" i="20" s="1"/>
  <c r="K48" i="20"/>
  <c r="K49" i="20"/>
  <c r="L49" i="20" s="1"/>
  <c r="K50" i="20"/>
  <c r="L50" i="20" s="1"/>
  <c r="K51" i="20"/>
  <c r="L51" i="20" s="1"/>
  <c r="K52" i="20"/>
  <c r="L52" i="20" s="1"/>
  <c r="K53" i="20"/>
  <c r="L53" i="20" s="1"/>
  <c r="K54" i="20"/>
  <c r="L54" i="20" s="1"/>
  <c r="K55" i="20"/>
  <c r="K56" i="20"/>
  <c r="K57" i="20"/>
  <c r="L57" i="20" s="1"/>
  <c r="K58" i="20"/>
  <c r="L58" i="20" s="1"/>
  <c r="J64" i="20"/>
  <c r="K59" i="20" s="1"/>
  <c r="L59" i="20" s="1"/>
  <c r="U174" i="22" l="1"/>
  <c r="U175" i="22" s="1"/>
  <c r="C76" i="20"/>
  <c r="D76" i="20" s="1"/>
  <c r="C84" i="20"/>
  <c r="D84" i="20" s="1"/>
  <c r="K45" i="20"/>
  <c r="L45" i="20" s="1"/>
  <c r="C82" i="20"/>
  <c r="D82" i="20" s="1"/>
  <c r="G175" i="24"/>
  <c r="H175" i="24" s="1"/>
  <c r="I175" i="24" s="1"/>
  <c r="C81" i="20"/>
  <c r="D81" i="20" s="1"/>
  <c r="K61" i="20"/>
  <c r="L61" i="20" s="1"/>
  <c r="C80" i="20"/>
  <c r="D80" i="20" s="1"/>
  <c r="K60" i="20"/>
  <c r="L60" i="20" s="1"/>
  <c r="C79" i="20"/>
  <c r="D79" i="20" s="1"/>
  <c r="C83" i="20"/>
  <c r="K62" i="20"/>
  <c r="G172" i="24"/>
  <c r="G173" i="24" s="1"/>
  <c r="U9" i="23"/>
  <c r="U9" i="21"/>
  <c r="U171" i="21" s="1"/>
  <c r="B64" i="20"/>
  <c r="C48" i="20" s="1"/>
  <c r="D48" i="20" s="1"/>
  <c r="E48" i="20" s="1"/>
  <c r="C47" i="20" l="1"/>
  <c r="D47" i="20" s="1"/>
  <c r="E47" i="20" s="1"/>
  <c r="C63" i="20"/>
  <c r="D63" i="20" s="1"/>
  <c r="E63" i="20" s="1"/>
  <c r="C62" i="20"/>
  <c r="D62" i="20" s="1"/>
  <c r="E62" i="20" s="1"/>
  <c r="C61" i="20"/>
  <c r="D61" i="20" s="1"/>
  <c r="E61" i="20" s="1"/>
  <c r="C60" i="20"/>
  <c r="D60" i="20" s="1"/>
  <c r="E60" i="20" s="1"/>
  <c r="C58" i="20"/>
  <c r="D58" i="20" s="1"/>
  <c r="E58" i="20" s="1"/>
  <c r="C53" i="20"/>
  <c r="D53" i="20" s="1"/>
  <c r="E53" i="20" s="1"/>
  <c r="C52" i="20"/>
  <c r="D52" i="20" s="1"/>
  <c r="E52" i="20" s="1"/>
  <c r="C59" i="20"/>
  <c r="D59" i="20" s="1"/>
  <c r="E59" i="20" s="1"/>
  <c r="C57" i="20"/>
  <c r="D57" i="20" s="1"/>
  <c r="E57" i="20" s="1"/>
  <c r="C56" i="20"/>
  <c r="D56" i="20" s="1"/>
  <c r="E56" i="20" s="1"/>
  <c r="C55" i="20"/>
  <c r="D55" i="20" s="1"/>
  <c r="E55" i="20" s="1"/>
  <c r="C54" i="20"/>
  <c r="D54" i="20" s="1"/>
  <c r="E54" i="20" s="1"/>
  <c r="B70" i="20"/>
  <c r="C51" i="20"/>
  <c r="D51" i="20" s="1"/>
  <c r="E51" i="20" s="1"/>
  <c r="C50" i="20"/>
  <c r="D50" i="20" s="1"/>
  <c r="E50" i="20" s="1"/>
  <c r="C49" i="20"/>
  <c r="D49" i="20" s="1"/>
  <c r="E49" i="20" s="1"/>
  <c r="E90" i="20"/>
  <c r="E91" i="20" s="1"/>
  <c r="U188" i="21"/>
  <c r="K36" i="20" l="1"/>
  <c r="N35" i="20"/>
  <c r="K38" i="20" s="1"/>
  <c r="M11" i="20"/>
  <c r="B23" i="20" l="1"/>
  <c r="G29" i="20" l="1"/>
  <c r="H23" i="20" s="1"/>
  <c r="I23" i="20" s="1"/>
  <c r="H21" i="20" l="1"/>
  <c r="I21" i="20" s="1"/>
  <c r="H27" i="20"/>
  <c r="I27" i="20" s="1"/>
  <c r="H25" i="20"/>
  <c r="I25" i="20" s="1"/>
  <c r="H22" i="20"/>
  <c r="I22" i="20" s="1"/>
  <c r="H28" i="20"/>
  <c r="I28" i="20" s="1"/>
  <c r="H26" i="20"/>
  <c r="I26" i="20" s="1"/>
  <c r="H24" i="20"/>
  <c r="I24" i="20" s="1"/>
  <c r="K12" i="20" l="1"/>
  <c r="B14" i="20"/>
  <c r="B13" i="20"/>
  <c r="B12" i="20"/>
  <c r="B11" i="20"/>
  <c r="B10" i="20"/>
  <c r="B9" i="20"/>
  <c r="B8" i="20"/>
  <c r="B7" i="20"/>
  <c r="B6" i="20"/>
  <c r="B5" i="20"/>
  <c r="B4" i="20"/>
  <c r="B3" i="20"/>
  <c r="B2" i="20"/>
  <c r="S79" i="15"/>
  <c r="S16" i="15"/>
  <c r="T16" i="15" s="1"/>
  <c r="T104" i="15" l="1"/>
  <c r="T101" i="15"/>
  <c r="T100" i="15"/>
  <c r="S100" i="15"/>
  <c r="T99" i="15"/>
  <c r="T98" i="15"/>
  <c r="T97" i="15"/>
  <c r="T96" i="15"/>
  <c r="T95" i="15"/>
  <c r="T94" i="15"/>
  <c r="T93" i="15"/>
  <c r="T92" i="15"/>
  <c r="T90" i="15"/>
  <c r="T89" i="15"/>
  <c r="T88" i="15"/>
  <c r="T87" i="15"/>
  <c r="T86" i="15"/>
  <c r="T85" i="15"/>
  <c r="T84" i="15"/>
  <c r="T83" i="15"/>
  <c r="T81" i="15"/>
  <c r="T80" i="15"/>
  <c r="T78" i="15"/>
  <c r="T76" i="15"/>
  <c r="S75" i="15"/>
  <c r="T75" i="15" s="1"/>
  <c r="S74" i="15"/>
  <c r="T74" i="15" s="1"/>
  <c r="S73" i="15"/>
  <c r="T73" i="15" s="1"/>
  <c r="S72" i="15"/>
  <c r="T72" i="15" s="1"/>
  <c r="S71" i="15"/>
  <c r="T71" i="15" s="1"/>
  <c r="S70" i="15"/>
  <c r="T70" i="15" s="1"/>
  <c r="S69" i="15"/>
  <c r="T69" i="15" s="1"/>
  <c r="S68" i="15"/>
  <c r="T68" i="15" s="1"/>
  <c r="S67" i="15"/>
  <c r="T67" i="15" s="1"/>
  <c r="S66" i="15"/>
  <c r="T66" i="15" s="1"/>
  <c r="S65" i="15"/>
  <c r="T65" i="15" s="1"/>
  <c r="S64" i="15"/>
  <c r="T64" i="15" s="1"/>
  <c r="S63" i="15"/>
  <c r="T63" i="15" s="1"/>
  <c r="S62" i="15"/>
  <c r="T62" i="15" s="1"/>
  <c r="S61" i="15"/>
  <c r="T61" i="15" s="1"/>
  <c r="S60" i="15"/>
  <c r="T60" i="15" s="1"/>
  <c r="S59" i="15"/>
  <c r="T59" i="15" s="1"/>
  <c r="S58" i="15"/>
  <c r="T58" i="15" s="1"/>
  <c r="S57" i="15"/>
  <c r="T57" i="15" s="1"/>
  <c r="S56" i="15"/>
  <c r="T56" i="15" s="1"/>
  <c r="S55" i="15"/>
  <c r="T55" i="15" s="1"/>
  <c r="S54" i="15"/>
  <c r="T54" i="15" s="1"/>
  <c r="S53" i="15"/>
  <c r="T53" i="15" s="1"/>
  <c r="S52" i="15"/>
  <c r="T52" i="15" s="1"/>
  <c r="S51" i="15"/>
  <c r="T51" i="15" s="1"/>
  <c r="S50" i="15"/>
  <c r="T50" i="15" s="1"/>
  <c r="S49" i="15"/>
  <c r="T49" i="15" s="1"/>
  <c r="S48" i="15"/>
  <c r="T48" i="15" s="1"/>
  <c r="S47" i="15"/>
  <c r="T47" i="15" s="1"/>
  <c r="S46" i="15"/>
  <c r="T46" i="15" s="1"/>
  <c r="S45" i="15"/>
  <c r="T45" i="15" s="1"/>
  <c r="S44" i="15"/>
  <c r="T44" i="15" s="1"/>
  <c r="S43" i="15"/>
  <c r="T43" i="15" s="1"/>
  <c r="S42" i="15"/>
  <c r="T42" i="15" s="1"/>
  <c r="S41" i="15"/>
  <c r="T41" i="15" s="1"/>
  <c r="S40" i="15"/>
  <c r="T40" i="15" s="1"/>
  <c r="S39" i="15"/>
  <c r="T39" i="15" s="1"/>
  <c r="S38" i="15"/>
  <c r="T38" i="15" s="1"/>
  <c r="S37" i="15"/>
  <c r="T37" i="15" s="1"/>
  <c r="S36" i="15"/>
  <c r="T36" i="15" s="1"/>
  <c r="S35" i="15"/>
  <c r="T35" i="15" s="1"/>
  <c r="S34" i="15"/>
  <c r="T34" i="15" s="1"/>
  <c r="S33" i="15"/>
  <c r="T33" i="15" s="1"/>
  <c r="S32" i="15"/>
  <c r="T32" i="15" s="1"/>
  <c r="S31" i="15"/>
  <c r="T31" i="15" s="1"/>
  <c r="S30" i="15"/>
  <c r="T30" i="15" s="1"/>
  <c r="S29" i="15"/>
  <c r="T29" i="15" s="1"/>
  <c r="T131" i="15"/>
  <c r="T119" i="15" l="1"/>
  <c r="S118" i="15" l="1"/>
  <c r="T118" i="15" s="1"/>
  <c r="S117" i="15"/>
  <c r="T117" i="15" s="1"/>
  <c r="S116" i="15"/>
  <c r="T116" i="15" s="1"/>
  <c r="S115" i="15"/>
  <c r="T115" i="15" s="1"/>
  <c r="S114" i="15"/>
  <c r="T114" i="15" s="1"/>
  <c r="S113" i="15"/>
  <c r="T113" i="15" s="1"/>
  <c r="S112" i="15"/>
  <c r="T112" i="15" s="1"/>
  <c r="S111" i="15"/>
  <c r="T111" i="15" s="1"/>
  <c r="S110" i="15"/>
  <c r="T110" i="15" s="1"/>
  <c r="S109" i="15"/>
  <c r="T109" i="15" s="1"/>
  <c r="T164" i="15" l="1"/>
  <c r="T163" i="15"/>
  <c r="T162" i="15"/>
  <c r="T161" i="15"/>
  <c r="T160" i="15"/>
  <c r="T159" i="15"/>
  <c r="T158" i="15"/>
  <c r="T157" i="15"/>
  <c r="T156" i="15"/>
  <c r="S155" i="15"/>
  <c r="T155" i="15" s="1"/>
  <c r="S154" i="15"/>
  <c r="T154" i="15" s="1"/>
  <c r="S153" i="15"/>
  <c r="T153" i="15" s="1"/>
  <c r="S152" i="15"/>
  <c r="T152" i="15" s="1"/>
  <c r="S151" i="15"/>
  <c r="T151" i="15" s="1"/>
  <c r="S150" i="15"/>
  <c r="T150" i="15" s="1"/>
  <c r="T149" i="15"/>
  <c r="T148" i="15"/>
  <c r="S147" i="15"/>
  <c r="T147" i="15" s="1"/>
  <c r="S146" i="15"/>
  <c r="T146" i="15" s="1"/>
  <c r="S145" i="15"/>
  <c r="T145" i="15" s="1"/>
  <c r="S144" i="15"/>
  <c r="T144" i="15" s="1"/>
  <c r="S143" i="15"/>
  <c r="T143" i="15" s="1"/>
  <c r="S142" i="15"/>
  <c r="T142" i="15" s="1"/>
  <c r="S141" i="15"/>
  <c r="T141" i="15" s="1"/>
  <c r="T140" i="15"/>
  <c r="T139" i="15"/>
  <c r="T138" i="15"/>
  <c r="T137" i="15"/>
  <c r="T136" i="15"/>
  <c r="T135" i="15"/>
  <c r="T134" i="15"/>
  <c r="T133" i="15"/>
  <c r="T132" i="15"/>
  <c r="T8" i="15"/>
  <c r="S130" i="15" l="1"/>
  <c r="T130" i="15" s="1"/>
  <c r="S129" i="15"/>
  <c r="T129" i="15" s="1"/>
  <c r="S128" i="15"/>
  <c r="T128" i="15" s="1"/>
  <c r="S127" i="15"/>
  <c r="T127" i="15" s="1"/>
  <c r="S126" i="15"/>
  <c r="T126" i="15" s="1"/>
  <c r="S125" i="15"/>
  <c r="T125" i="15" s="1"/>
  <c r="S124" i="15"/>
  <c r="T124" i="15" s="1"/>
  <c r="S123" i="15"/>
  <c r="T123" i="15" s="1"/>
  <c r="T122" i="15"/>
  <c r="T121" i="15"/>
  <c r="T120" i="15"/>
  <c r="S108" i="15"/>
  <c r="T108" i="15" s="1"/>
  <c r="S107" i="15"/>
  <c r="T107" i="15" s="1"/>
  <c r="T103" i="15" l="1"/>
  <c r="T102" i="15"/>
  <c r="T91" i="15"/>
  <c r="T82" i="15"/>
  <c r="T77" i="15"/>
  <c r="T27" i="15" l="1"/>
  <c r="T26" i="15"/>
  <c r="T25" i="15"/>
  <c r="T24" i="15"/>
  <c r="T23" i="15"/>
  <c r="T22" i="15"/>
  <c r="S28" i="15" l="1"/>
  <c r="T28" i="15" s="1"/>
  <c r="S21" i="15"/>
  <c r="T21" i="15" s="1"/>
  <c r="S20" i="15"/>
  <c r="T20" i="15" s="1"/>
  <c r="S19" i="15"/>
  <c r="T19" i="15" s="1"/>
  <c r="S18" i="15"/>
  <c r="T18" i="15" s="1"/>
  <c r="S17" i="15"/>
  <c r="T17" i="15" s="1"/>
  <c r="S105" i="15"/>
  <c r="T105" i="15" s="1"/>
  <c r="S15" i="15" l="1"/>
  <c r="T15" i="15" s="1"/>
  <c r="S14" i="15"/>
  <c r="T14" i="15" s="1"/>
  <c r="S13" i="15"/>
  <c r="T13" i="15" s="1"/>
  <c r="S12" i="15"/>
  <c r="T12" i="15" s="1"/>
  <c r="S11" i="15"/>
  <c r="T11" i="15" s="1"/>
  <c r="S10" i="15"/>
  <c r="T10" i="15" s="1"/>
  <c r="S9" i="15"/>
  <c r="T9" i="15" s="1"/>
  <c r="S7" i="15"/>
  <c r="T7" i="15" s="1"/>
  <c r="S6" i="15"/>
  <c r="T6" i="15" s="1"/>
  <c r="S5" i="15"/>
  <c r="T5" i="15" s="1"/>
  <c r="S4" i="15"/>
  <c r="T4" i="15" s="1"/>
  <c r="S3" i="15"/>
  <c r="T3" i="15" s="1"/>
  <c r="S2" i="15"/>
  <c r="T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Asus</author>
    <author>Maria Alejandra Quiroga Fandiño</author>
  </authors>
  <commentList>
    <comment ref="M80" authorId="0" shapeId="0" xr:uid="{6BFEC2E8-F916-4FB6-977C-D0E4AAE11797}">
      <text>
        <r>
          <rPr>
            <b/>
            <sz val="9"/>
            <color indexed="81"/>
            <rFont val="Tahoma"/>
            <family val="2"/>
          </rPr>
          <t>Asus:</t>
        </r>
        <r>
          <rPr>
            <sz val="9"/>
            <color indexed="81"/>
            <rFont val="Tahoma"/>
            <family val="2"/>
          </rPr>
          <t xml:space="preserve">
200 Deportados + inversión 200</t>
        </r>
      </text>
    </comment>
    <comment ref="G117" authorId="1" shapeId="0" xr:uid="{5FD4BF9C-0858-4C44-802F-834521FFBED7}">
      <text>
        <r>
          <rPr>
            <b/>
            <sz val="9"/>
            <color indexed="81"/>
            <rFont val="Tahoma"/>
            <family val="2"/>
          </rPr>
          <t xml:space="preserve">Lina, Daniel Rodriguez, Giovanni, Johnny, Fernando
</t>
        </r>
      </text>
    </comment>
    <comment ref="H137" authorId="1" shapeId="0" xr:uid="{ADF212FD-5622-4A96-A5A0-18F5EEFE9DCF}">
      <text>
        <r>
          <rPr>
            <b/>
            <sz val="9"/>
            <color indexed="81"/>
            <rFont val="Tahoma"/>
            <family val="2"/>
          </rPr>
          <t>Maria Alejandra Quiroga Fandiño:</t>
        </r>
        <r>
          <rPr>
            <sz val="9"/>
            <color indexed="81"/>
            <rFont val="Tahoma"/>
            <family val="2"/>
          </rPr>
          <t xml:space="preserve">
1356785157
este es el valor de la solciitud de VF 2 X 16 CONTRATOS. 
FALTA DESAGREGAR ENTRE LOS DOS RUBROS</t>
        </r>
      </text>
    </comment>
    <comment ref="H149" authorId="1" shapeId="0" xr:uid="{4C2F27F5-84E1-4358-B727-AC3C8BE8C5E0}">
      <text>
        <r>
          <rPr>
            <b/>
            <sz val="9"/>
            <color indexed="81"/>
            <rFont val="Tahoma"/>
            <family val="2"/>
          </rPr>
          <t>Maria Alejandra Quiroga Fandiño:</t>
        </r>
        <r>
          <rPr>
            <sz val="9"/>
            <color indexed="81"/>
            <rFont val="Tahoma"/>
            <family val="2"/>
          </rPr>
          <t xml:space="preserve">
no se usará
</t>
        </r>
      </text>
    </comment>
  </commentList>
</comments>
</file>

<file path=xl/sharedStrings.xml><?xml version="1.0" encoding="utf-8"?>
<sst xmlns="http://schemas.openxmlformats.org/spreadsheetml/2006/main" count="19719" uniqueCount="1480">
  <si>
    <t>UNIDAD ADMINISTRATIVA ESPECIAL MIGRACIÓN COLOMBIA</t>
  </si>
  <si>
    <t>PROCESO</t>
  </si>
  <si>
    <t xml:space="preserve">Gestión Administrativa </t>
  </si>
  <si>
    <t>CÓDIGO</t>
  </si>
  <si>
    <t>AGAF.XX</t>
  </si>
  <si>
    <t>FORMATO</t>
  </si>
  <si>
    <t xml:space="preserve">FORMATO ACTA VIRTUAL PAABS </t>
  </si>
  <si>
    <t>VERSIÓN</t>
  </si>
  <si>
    <t>V.0</t>
  </si>
  <si>
    <t>SUB - OFI</t>
  </si>
  <si>
    <t>LÍNEA</t>
  </si>
  <si>
    <t>CDP</t>
  </si>
  <si>
    <t xml:space="preserve">RP </t>
  </si>
  <si>
    <t xml:space="preserve">DESCRIPCIÓN </t>
  </si>
  <si>
    <t>CONCEPTO</t>
  </si>
  <si>
    <t>NOMBRE</t>
  </si>
  <si>
    <t>FECHA ESTIMADA DE INICIO DEL PROCESO DE SELECCIÓN</t>
  </si>
  <si>
    <t>FECHA FINAL ACTUAL</t>
  </si>
  <si>
    <t>DURACIÓN ESTIMADA DEL CONTRATO</t>
  </si>
  <si>
    <t>MODALIDAD DE CONTRATACIÓN</t>
  </si>
  <si>
    <t>FUENTE DE  LOS RECURSOS</t>
  </si>
  <si>
    <t>FUNCIONAMIENTO O INVERSIÓN</t>
  </si>
  <si>
    <t>VALOR ESTIMADO VIGENCIA ACTUAL</t>
  </si>
  <si>
    <t>REQUIERE VF</t>
  </si>
  <si>
    <t>ESTADO DE LA SOLICITUD VF</t>
  </si>
  <si>
    <t>NOMBRE DEL RESPONSABLE</t>
  </si>
  <si>
    <t>TELÉFONO DEL RESPONSABLE</t>
  </si>
  <si>
    <t>CONSECUTIVO</t>
  </si>
  <si>
    <t>OFICINA</t>
  </si>
  <si>
    <t>RUBRO PRESUPUESTAL</t>
  </si>
  <si>
    <t>OBSERVACIÓN - CUENTA FISCAL</t>
  </si>
  <si>
    <t>No DE CONTRATO</t>
  </si>
  <si>
    <t>No DE PROCESO</t>
  </si>
  <si>
    <t>SUBDIRECCIÓN DE CONTROL DISCIPLINARIO INTERNO</t>
  </si>
  <si>
    <t>PRESTAR LOS SERVICIOS PROFESIONALES A LA SUBDIRECCIÓN DE CONTROL DISCIPLINARIO INTERNO, EN LOS TEMAS JURÍDICOS, EN LA SUSTANCIACIÓN DE LOS PROCESOS DISCIPLINARIOS, TEMAS TRASVERSALES Y DEMÁS QUE SE LE ASIGNEN, DE ACUERDO CON LAS CONDICIONES SEÑALADAS Y ESPECIFICACIONES TÉCNICAS DESCRITAS EN LOS ESTUDIOS PREVIOS.</t>
  </si>
  <si>
    <t>PRESTACIÓN DE SERVICIOS PROFESIONALES</t>
  </si>
  <si>
    <t>FERNANDA FARFAN</t>
  </si>
  <si>
    <t>ENERO</t>
  </si>
  <si>
    <t>DICIEMBRE</t>
  </si>
  <si>
    <t>CONTRATACIÓN DIRECTA</t>
  </si>
  <si>
    <t>NACIÓN</t>
  </si>
  <si>
    <t>FUNCIONAMIENTO</t>
  </si>
  <si>
    <t>NO</t>
  </si>
  <si>
    <t>N/A</t>
  </si>
  <si>
    <t xml:space="preserve">PRESTACIÓN DE SERVICIOS DE APOYO A LA GESTIÓN </t>
  </si>
  <si>
    <t>MONICA ARIZA</t>
  </si>
  <si>
    <t>SUBDIRECCIÓN DE VERIFICACIÓN MIGRATORIA</t>
  </si>
  <si>
    <t>AGOSTO</t>
  </si>
  <si>
    <t>SUBDIRECCIÓN DE EXTRANJERÍA</t>
  </si>
  <si>
    <t>NESTOR DAVID MEDINA HERRERA</t>
  </si>
  <si>
    <t>SEPTIEMBRE</t>
  </si>
  <si>
    <t>SERVICIO PROFESIONAL EMPRESARIAL</t>
  </si>
  <si>
    <t>POR DEFINIR</t>
  </si>
  <si>
    <t>MARZO</t>
  </si>
  <si>
    <t>PROPIOS</t>
  </si>
  <si>
    <t>SI</t>
  </si>
  <si>
    <t>43232300;81111800;81112000;81112201</t>
  </si>
  <si>
    <t>EXPERIAN</t>
  </si>
  <si>
    <t>DG-1</t>
  </si>
  <si>
    <t>DIRECCION GENERAL</t>
  </si>
  <si>
    <t xml:space="preserve">ELSA PIEDAD MORALES </t>
  </si>
  <si>
    <t>DIRECCIÓN GENERAL</t>
  </si>
  <si>
    <t>DG-2</t>
  </si>
  <si>
    <t>FEBRERO</t>
  </si>
  <si>
    <t>DG-3</t>
  </si>
  <si>
    <t>DG-4</t>
  </si>
  <si>
    <t>MAYO</t>
  </si>
  <si>
    <t>DG-5</t>
  </si>
  <si>
    <t>DG-6</t>
  </si>
  <si>
    <t>DG-7</t>
  </si>
  <si>
    <t>ELSA PIEDAD MORALES</t>
  </si>
  <si>
    <t>DG-8</t>
  </si>
  <si>
    <t>INVERSIÓN</t>
  </si>
  <si>
    <t>CONTAC CENTER</t>
  </si>
  <si>
    <t>ABRIL</t>
  </si>
  <si>
    <t xml:space="preserve">AJUSTES RAZONABLES PERSONAS CON DISCAPACIDAD 
</t>
  </si>
  <si>
    <t>JUNIO</t>
  </si>
  <si>
    <t xml:space="preserve">DICIEMBRE </t>
  </si>
  <si>
    <t>APOYO LOGÍSTICO</t>
  </si>
  <si>
    <t>NOVIEMBRE</t>
  </si>
  <si>
    <t>OPLA - 1</t>
  </si>
  <si>
    <t>OFICINA ASESORA DE PLANEACIÓN</t>
  </si>
  <si>
    <t>ANA MARÍA OCHOA</t>
  </si>
  <si>
    <t>WILSON MANUEL CLAVIJO TRIANA</t>
  </si>
  <si>
    <t>MAGDA LILIANA VILLANUEVA</t>
  </si>
  <si>
    <t>magda.villanueva@migracioncolombia.gov.co</t>
  </si>
  <si>
    <t>OPLA - 4</t>
  </si>
  <si>
    <t>OPLA - 5</t>
  </si>
  <si>
    <t xml:space="preserve">MARIA ALEJANDRA GARCIA MONTERO </t>
  </si>
  <si>
    <t>OPLA - 6</t>
  </si>
  <si>
    <t>SANDRA MARCELA CAJAMARCA GUZMAN</t>
  </si>
  <si>
    <t>OPLA - 7</t>
  </si>
  <si>
    <t>HENRY SANTIAGO GUILLEN CABRERA</t>
  </si>
  <si>
    <t>OPLA - 8</t>
  </si>
  <si>
    <t>ICONTEC</t>
  </si>
  <si>
    <t xml:space="preserve">AGOSTO </t>
  </si>
  <si>
    <t>OPLA - 9</t>
  </si>
  <si>
    <t xml:space="preserve">ANDRES ALEJANDRO ORJUELA TRUJILLO </t>
  </si>
  <si>
    <t>MARIA ALEJANDRA RUIZ RODRÍGUEZ</t>
  </si>
  <si>
    <t>OPLA - 13</t>
  </si>
  <si>
    <t>MARIA NARCSIA CHAVERRA</t>
  </si>
  <si>
    <t>maria.chaverra@migracioncolombia.gov.co</t>
  </si>
  <si>
    <t>SECRETARIA GENERAL</t>
  </si>
  <si>
    <t>SECRETARÍA GENERAL</t>
  </si>
  <si>
    <t>OFICINA DE COMUNICACIONES</t>
  </si>
  <si>
    <t xml:space="preserve">PUBLICACIÓN AVISOS </t>
  </si>
  <si>
    <t/>
  </si>
  <si>
    <t>82111902;83121701;83121702;83121703</t>
  </si>
  <si>
    <t>SERVICIO MONITOREO DE MEDIOS</t>
  </si>
  <si>
    <t>COM - 3</t>
  </si>
  <si>
    <t>COM - 4</t>
  </si>
  <si>
    <t>CONTRATAR LA SUSCRIPCIÓN A LOS PERIÓDICOS EL TIEMPO Y PORTAFOLIO CON DESTINO A LA DIRECCIÓN Y A LA OFICINA DE COMUNICACIONES DE MIGRACIÓN COLOMBIA.</t>
  </si>
  <si>
    <t>SUSCRIPCIONES</t>
  </si>
  <si>
    <t>OCTUBRE</t>
  </si>
  <si>
    <t>COM - 7</t>
  </si>
  <si>
    <t>COM - 8</t>
  </si>
  <si>
    <t>COM - 9</t>
  </si>
  <si>
    <t>COM - 10</t>
  </si>
  <si>
    <t>COM - 11</t>
  </si>
  <si>
    <t>ANDRÉS TÉLLEZ</t>
  </si>
  <si>
    <t>COM - 12</t>
  </si>
  <si>
    <t>JAVIER GONZÁLEZ</t>
  </si>
  <si>
    <t>COM - 13</t>
  </si>
  <si>
    <t>COM - 14</t>
  </si>
  <si>
    <t>COM - 15</t>
  </si>
  <si>
    <t>COM - 16</t>
  </si>
  <si>
    <t>COM - 17</t>
  </si>
  <si>
    <t>DAVID ROMERO</t>
  </si>
  <si>
    <t>OAJ - 1</t>
  </si>
  <si>
    <t>OFICINA ASESORA JURÍDICA</t>
  </si>
  <si>
    <t>CONTRATACIÓN DIRECTA - EXCLUSIVIDAD</t>
  </si>
  <si>
    <t>CONTRATAR LA PUBLICACIÓN EN EL DIARIO OFICIAL DE LOS ACTOS ADMINISTRATIVOS QUE DEMANDE LA UAEMC.</t>
  </si>
  <si>
    <t>OTIN - 1</t>
  </si>
  <si>
    <t>OFICINA DE TECNOLOGÍA DE LA INFORMACIÓN</t>
  </si>
  <si>
    <t>81111800;80111600</t>
  </si>
  <si>
    <t>NORA CONSTANZA PARRA NARANJO</t>
  </si>
  <si>
    <t>GILMER AMEZQUITA</t>
  </si>
  <si>
    <t>gilmer.amezquita@migracioncolombia.gov.co</t>
  </si>
  <si>
    <t>SONIA ARÉVALO</t>
  </si>
  <si>
    <t>SERGIO ALEJANDRO ROMERO SARMIENTO</t>
  </si>
  <si>
    <t>DIEGO EMILIO OJEDA</t>
  </si>
  <si>
    <t>diemilio.ojeda@migracioncolombia.gov.co</t>
  </si>
  <si>
    <t>80161504;80111605</t>
  </si>
  <si>
    <t>ALEJANDRA MARIA ARCOS</t>
  </si>
  <si>
    <t>SHIRLEY DAYANA PRIETO</t>
  </si>
  <si>
    <t>shirley.prieto@migracioncolombia.gov.co</t>
  </si>
  <si>
    <t>SUBDIRECCIÓN ADMINISTRATIVA Y FINANCIERA</t>
  </si>
  <si>
    <t>ANDRES FELIPE DE LOS RIOS SALAZAR</t>
  </si>
  <si>
    <t>81111500;81111600;81112200</t>
  </si>
  <si>
    <t>BRAYAN VALBUENA ARIZA</t>
  </si>
  <si>
    <t>brayan.valbuena@migracioncolombia.gov.co</t>
  </si>
  <si>
    <t>sonia.arevalo2@migracioncolombia.gov.co</t>
  </si>
  <si>
    <t>43232300;80111600;81111500;81111800;81112000;81112200;81161500;81112202</t>
  </si>
  <si>
    <t>SERVICIO PLATAFORMA ORACLE</t>
  </si>
  <si>
    <t xml:space="preserve">SELECCIÓN ABREVIADA - SUBASTA INVERSA </t>
  </si>
  <si>
    <t>46171600;81112200;43233200</t>
  </si>
  <si>
    <t>MANTENIMIENTO CCTV</t>
  </si>
  <si>
    <t>LEONARDO SIERRA</t>
  </si>
  <si>
    <t>leonardo.sierra@migracioncolombia.gov.co</t>
  </si>
  <si>
    <t>PENDIENTE POR DEFINIR</t>
  </si>
  <si>
    <t>81111500;81111800;80111614</t>
  </si>
  <si>
    <t>81111803;81102701;81111820;81111809</t>
  </si>
  <si>
    <t>NÉSTOR MONTENEGRO</t>
  </si>
  <si>
    <t xml:space="preserve">ENERO </t>
  </si>
  <si>
    <t>GERMAN  RUBIANO</t>
  </si>
  <si>
    <t>german.rubiano@migracioncolombia.gov.co</t>
  </si>
  <si>
    <t>sergio.romero@migracioncolombia.gov.co</t>
  </si>
  <si>
    <t>81111803;81102701;81111820;81111809;81111612</t>
  </si>
  <si>
    <t>MANTENIMIENTO IMPRESORAS</t>
  </si>
  <si>
    <t>JAAMSA COLOMBIA SA</t>
  </si>
  <si>
    <t>JOSÉ ALEJANDRO RUIZ</t>
  </si>
  <si>
    <t>jose.ruiz@migracioncolombia.gov.co</t>
  </si>
  <si>
    <t>KEYNER APARICIO</t>
  </si>
  <si>
    <t>keyner.aparicio@migracioncolombia.gov.co</t>
  </si>
  <si>
    <t>30171510</t>
  </si>
  <si>
    <t>CONTRATAR LA EXTENSIÓN DE GARANTÍA INCLUIDO MANTENIMIENTOS PREVENTIVOS Y CORRECTIVOS CON REPUESTOS, PARA LA SOLUCIÓN DE PASILLOS MIGRATORIOS BIOMIG.</t>
  </si>
  <si>
    <t xml:space="preserve">EXTENSIÓN DE GARANTÍAS </t>
  </si>
  <si>
    <t>INCOMELEC S.A.S</t>
  </si>
  <si>
    <t>SUBDIRECCIÓN DE CONTROL MIGRATORIO</t>
  </si>
  <si>
    <t>43211700;81112200</t>
  </si>
  <si>
    <t>THALES COLOMBIA SA.</t>
  </si>
  <si>
    <t>81112100;81161700</t>
  </si>
  <si>
    <t>SUSCRIPCIÓN PRODUCTOS GOOGLE</t>
  </si>
  <si>
    <t xml:space="preserve">SELECCIÓN ABREVIADA - ACUERDO MARCO DE PRECIOS </t>
  </si>
  <si>
    <t>43232311;43232605;81112202</t>
  </si>
  <si>
    <t>NESTOR MONTENEGRO</t>
  </si>
  <si>
    <t>nestor.montenegro@migracioncolombia.gov.co</t>
  </si>
  <si>
    <t>73152100</t>
  </si>
  <si>
    <t>CONTRATAR EL SERVICIO DE MANTENIMIENTO PREVENTIVO DE LA MÁQUINA LÁSER TROTEC SP100R C30 Y DEL SUMINISTRO DEL SISTEMA DE EXTRACCIÓN 8260 ATMOS MONO Y SU RESPECTIVA BOLSA DE REPUESTOS.</t>
  </si>
  <si>
    <t>MANTENIMIENTO MAQUINA TROTEC</t>
  </si>
  <si>
    <t>SOLUCIÓN A APLICACIONES</t>
  </si>
  <si>
    <t>SERVICIO SOPORTE SEVEN Y KACTUS</t>
  </si>
  <si>
    <t>ANA MILENA ORTIZ</t>
  </si>
  <si>
    <t>ana.ortiz@migracioncolombia.gov.co</t>
  </si>
  <si>
    <t>ADQUISICIÓN CON EXTENSIÓN DE GARANTÍA DE LOS EQUIPOS DE CONECTIVIDAD.</t>
  </si>
  <si>
    <t>JULIO</t>
  </si>
  <si>
    <t>FRANCISCO TORRES</t>
  </si>
  <si>
    <t>francisco.torres@migracioncolombia.gov.co</t>
  </si>
  <si>
    <t>43232800;43232900;43233200;81112200;81112500;81112202</t>
  </si>
  <si>
    <t xml:space="preserve">LICENCIAMIENTO ANTIVIRUS </t>
  </si>
  <si>
    <t>DANIEL ROJAS</t>
  </si>
  <si>
    <t>danny.rojas@migracioncolombia.gov.co</t>
  </si>
  <si>
    <t>POR SOLICITAR</t>
  </si>
  <si>
    <t>43201803;43202222;43211706;43211800;43202222</t>
  </si>
  <si>
    <t>ADQUISICIÓN REPUESTOS EQUIPOS DE COMPUTO</t>
  </si>
  <si>
    <t>39121004;
26111611</t>
  </si>
  <si>
    <t>43233000;81112202</t>
  </si>
  <si>
    <t>LICENCIAS ORACLE</t>
  </si>
  <si>
    <t>CARLOS USECHE</t>
  </si>
  <si>
    <t>carlos.useche@migracioncolombia.gov.co</t>
  </si>
  <si>
    <t xml:space="preserve">CONTRATACIÓN DIRECTA - IDONEIDAD </t>
  </si>
  <si>
    <t>43211700;43212100</t>
  </si>
  <si>
    <t>ADQUIRIR LECTORAS DE DOCUMENTOS</t>
  </si>
  <si>
    <t>81161700</t>
  </si>
  <si>
    <t>LICENCIAMIENTO SEGURIDAD RED DE DATOS</t>
  </si>
  <si>
    <t>43232102;43232103;43232105;43232107;81112203</t>
  </si>
  <si>
    <t>LICENCIAMIENTO ADOBE CREATIVE</t>
  </si>
  <si>
    <t>SOLUCIÓN CANALES DE COMUNICACIÓN</t>
  </si>
  <si>
    <t>81112501;81112202</t>
  </si>
  <si>
    <t>ADQUIRIR Y ACTUALIZAR LICENCIAS DE LOS PRODUCTOS IBM SPSS.</t>
  </si>
  <si>
    <t>CATALINA ESCALLON</t>
  </si>
  <si>
    <t>catalina.escallon@migracioncolombia.gov.co</t>
  </si>
  <si>
    <t>LICENCIAMIENTO MICROSOFT</t>
  </si>
  <si>
    <t>LICENCIAMIENTO INFO TURNO</t>
  </si>
  <si>
    <t>INFORMÁTICA &amp; TECNOLOGÍA STEFANINI S.A</t>
  </si>
  <si>
    <t>JUAN CARLOS VÉLEZ</t>
  </si>
  <si>
    <t>juan.velez@migracioncolombia.gov.co</t>
  </si>
  <si>
    <t>SUBDIRECCIÓN DE TALENTO HUMANO</t>
  </si>
  <si>
    <t>INSUMOS SELLOS (Fechador y almohadilla)</t>
  </si>
  <si>
    <t>81101508;80161500;80161504;80121704</t>
  </si>
  <si>
    <t>CONTRATAR LAS PÓLIZAS DE SEGUROS QUE AMPARAN ADECUADAMENTE LAS PERSONAS, BIENES E INTERESES PATRIMONIALES PRESENTES Y FUTUROS DE LA ENTIDAD Y/O DE AQUELLOS A SU CARGO Y/O BAJO SU RESPONSABILIDAD DENTRO DEL TERRITORIO NACIONAL, RECIBIDOS A TÍTULO ONEROSO O GRATUITO PARA EL CUMPLIMIENTO DE LAS FUNCIONES INHERENTES A SU COMETIDO ESTATAL.</t>
  </si>
  <si>
    <t>SEGUROS</t>
  </si>
  <si>
    <t>A-02-02-02-007-001 - SERVICIOS FINANCIEROS Y CONEXOS</t>
  </si>
  <si>
    <t xml:space="preserve">CONTRATAR LA ADQUISICIÓN DE SOAT PARA EL PARQUE AUTOMOTOR DE MIGRACIÓN COLOMBIA </t>
  </si>
  <si>
    <t>SOAT</t>
  </si>
  <si>
    <t>80131502</t>
  </si>
  <si>
    <t>CONTRATAR EL ARRENDAMIENTO DE UN INMUEBLE, UBICADO EN LA ISLA DE PROVIDENCIA, PERTENECIENTE AL DEPARTAMENTO ARCHIPIÉLAGO DE SAN ANDRÉS ISLAS, PARA EL FUNCIONAMIENTO DEL PCM PERTENECIENTE A LA REGIONAL SAN ANDRÉS</t>
  </si>
  <si>
    <t>ARRENDAMIENTOS</t>
  </si>
  <si>
    <t>CONTRATAR EL ARRENDAMIENTO DE UN ÁREA DENTRO DEL PREDIO UBICADO EN LA CALLE 22N # 8-47 DE LA CIUDAD DE CÚCUTA, PARA EL FUNCIONAMIENTO DEL CENTRO FACILITADOR DE SERVICIOS MIGRATORIOS DE LA UAEMC, REGIONAL ORIENTE, EN LA CIUDAD DE CÚCUTA.</t>
  </si>
  <si>
    <t>78181507</t>
  </si>
  <si>
    <t>CONTRATAR LA PRESTACIÓN DEL SERVICIO DE IMPRESIÓN, FOTOCOPIADO Y ESCÁNER DE DOCUMENTOS, MEDIANTE LA FIGURA DE OUTSOURCING, DE ACUERDO CON EL CUADRO DE CANTIDADES DE LAS ESPECIFICACIONES TÉCNICAS EN LAS SEDES PREVISTAS EN LA UNIDAD ADMINISTRATIVA ESPECIAL DE MIGRACIÓN COLOMBIA.</t>
  </si>
  <si>
    <t xml:space="preserve">IMPRESIÓN </t>
  </si>
  <si>
    <t>MANTENIMIENTO PARQUE AUTOMOTOR</t>
  </si>
  <si>
    <t>CONTRATAR EL SERVICIO DE MANTENIMIENTO PREVENTIVO Y CORRECTIVO INCLUIDO REPUESTO PARA EL PARQUE AUTOMOTOR UBICADO EN BOGOTÁ Y REGIONAL ANDINA SEDES TUNJA, IBAGUÉ Y NEIVA.</t>
  </si>
  <si>
    <t>CONTRATAR EL SERVICIO DE MANTENIMIENTO PREVENTIVO Y CORRECTIVO INCLUIDO REPUESTOS PARA EL PARQUE AUTOMOTOR DE LA REGIONAL EJE CAFETERO</t>
  </si>
  <si>
    <t>SERVICIO DE MANTENIMIENTO PREVENTIVO Y CORRECTIVO INCLUIDO REPUESTOS PARA EL PARQUE AUTOMOTOR DE LA REGIONAL ORINOQUIA</t>
  </si>
  <si>
    <t xml:space="preserve">CONTRATAR LA PRESTACIÓN DEL SERVICIO DE LAVADO DEL PARQUE AUTOMOTOR DE MIGRACIÓN COLOMBIA EN LA CIUDAD DE BOGOTÁ D.C. </t>
  </si>
  <si>
    <t>SERVICIO LAVADO PARQUE AUTOMOTOR</t>
  </si>
  <si>
    <t>CONTRATAR EL SUMINISTRO DE COMBUSTIBLE (GASOLINA Y DIESEL) PARA VEHÍCULOS Y PLANTAS ELÉCTRICAS A NIVEL NACIONAL INCLUYENDO BOGOTÁ CATEGORÍA A.</t>
  </si>
  <si>
    <t xml:space="preserve">SUMINISTRO DE COMBUSTIBLE </t>
  </si>
  <si>
    <t>CONTRATAR EL SUMINISTRO DE COMBUSTIBLE (GASOLINA Y DIESEL) PARA VEHÍCULOS Y PLANTAS ELÉCTRICAS A NIVEL NACIONAL INCLUYENDO BOGOTÁ CATEGORÍA B.</t>
  </si>
  <si>
    <t>CONTRATAR EL SUMINISTRO DE COMBUSTIBLE PARQUE AUTOMOTOR Y PLANTAS ELÉCTRICAS REGIONAL AMAZONAS</t>
  </si>
  <si>
    <t xml:space="preserve">CONTRATAR EL SUMINISTRO DE COMBUSTIBLE PARQUE AUTOMOTOR Y PLANTAS ELÉCTRICAS REGIONAL NARIÑO PCM SAN MIGUEL </t>
  </si>
  <si>
    <t>CONTRATAR EL SUMINISTRO DE COMBUSTIBLE PARQUE AUTOMOTOR Y PLANTAS ELÉCTRICAS PUERTO CARREÑO</t>
  </si>
  <si>
    <t>MANTENIMIENTO MOTOBOMBAS</t>
  </si>
  <si>
    <t>FERROELÉCTRICOS</t>
  </si>
  <si>
    <t xml:space="preserve">FEBRERO </t>
  </si>
  <si>
    <t>MANTENIMIENTO POZOS Y TANQUES</t>
  </si>
  <si>
    <t>MANTENIMIENTO AIRES ACONDICIONADOS</t>
  </si>
  <si>
    <t>MANTENIMIENTO DISPENSADORES</t>
  </si>
  <si>
    <t>MANTENIMIENTO PLANTAS ELÉCTRICAS</t>
  </si>
  <si>
    <t>TRANSPORTE DE CARGA</t>
  </si>
  <si>
    <t>CONTRATACIÓN DIRECTA - CONTRATO INTERADMINISTRATIVO</t>
  </si>
  <si>
    <t>A-02-02-02-006-005 - SERVICIOS DE TRANSPORTE DE CARGA</t>
  </si>
  <si>
    <t>PAPELERÍA Y ÚTILES DE ESCRITORIO</t>
  </si>
  <si>
    <t>14111507;44121506;44121612;44121615;44121619;44121701;44121706;44121708;44121804;44121805;44122003;44122101</t>
  </si>
  <si>
    <t>MANTENIMIENTO DE SILLAS ERGONÓMICAS</t>
  </si>
  <si>
    <t>LEONARDO BECERRA</t>
  </si>
  <si>
    <t>HERNANDO GONZALEZ</t>
  </si>
  <si>
    <t>CAPACHO PINEDA CESAR DAVID</t>
  </si>
  <si>
    <t>LANCHEROS BUITRAGO OSCAR LIBARDO</t>
  </si>
  <si>
    <t>76111501;90101700</t>
  </si>
  <si>
    <t>CONTRATAR EL SERVICIO INTEGRAL DE ASEO Y CAFETERÍA REGIÓN 2 CARIBE SEDE 1: CFSM CARTAGENA, SEDE 2: CFSM BARRANQUILLA, SEDE 3: CFSM SINCELEJO, SEDE 4: CB COVEÑAS, SEDE 5: CFSM MONTERÍA, SEDE 6: PCMA AEROPUERTO INTERNACIONAL ERNESTO CORTISSOZ</t>
  </si>
  <si>
    <t>ASEO Y CAFETERÍA</t>
  </si>
  <si>
    <t>CONTRATAR EL SERVICIO INTEGRAL DE ASEO Y CAFETERÍA REGIÓN 5 OCCIDENTE CALI SEDE 1: POPAYÁN SEDE 2: BUENAVENTURA, SEDE 3: CALI, SEDE 4: PALMIRA</t>
  </si>
  <si>
    <t>CONTRATAR EL SERVICIO INTEGRAL DE ASEO Y CAFETERÍA REGIÓN 8 ANDINA #2 SEDE 1: CFSM TUNJA SEDE 2: CFSM YOPAL</t>
  </si>
  <si>
    <t>CONTRATAR EL SERVICIO INTEGRAL DE ASEO Y CAFETERÍA REGIÓN 10 VILLAVICENCIO SEDE 1: CFSM VILLAVICENCIO</t>
  </si>
  <si>
    <t>CONTRATAR EL SERVICIO INTEGRAL DE ASEO Y CAFETERÍA REGIÓN 6 NARIÑO SEDE 1: PCM RUMICHACA SEDE 2: CFSM PASTO, SEDE 3: PCM TUMACO, SEDE 4: PCM SAN MIGUEL, SEDE 5: PCM CHILES, SEDE 6: PCM MATAJE.</t>
  </si>
  <si>
    <t>CONTRATAR EL SERVICIO INTEGRAL DE ASEO Y CAFETERÍA REGIÓN 7 ANDINA #1 SEDE 1: NEIVA, SEDE 2: IBAGUÉ, SEDE 3: PUERTO LEGUIZAMO</t>
  </si>
  <si>
    <t>CONTRATAR EL SERVICIO INTEGRAL DE ASEO Y CAFETERÍA REGIÓN 12 SAN ANDRÉS SEDE 1: CFSM SAN ANDRÉS, SEDE 2: PCMM PROVIDENCIA, SEDE 3: PCM   AEROPUERTO INTERNACIONAL GUSTAVO ROJAS PINILLA, SEDE 4: PCM SAN ANDRÉS, SEDE 5: CB SAN ANDRÉS</t>
  </si>
  <si>
    <t>CONTRATAR EL SERVICIO INTEGRAL DE ASEO Y CAFETERÍA REGIÓN 14 BAHÍA SOLANO - CHOCO SEDE 1: PCM BAHÍA SOLANO, SEDE 2: CFSM QUIBDÓ</t>
  </si>
  <si>
    <t>CONTRATAR EL SERVICIO INTEGRAL DE ASEO Y CAFETERÍA REGIÓN 15 ARAUCA SEDE 1: CFSM ARAUCA, SEDE 2: PCM PUENTE INTERNACIONAL JOSÉ ANTONIO PÁEZ.</t>
  </si>
  <si>
    <t>PROYECTO DE INVERSIÓN GESTIÓN DOCUMENTAL</t>
  </si>
  <si>
    <t>MARIA FERNANDA AGUIRRE</t>
  </si>
  <si>
    <t>SELECCIÓN ABREVIADA - ACUERDO MARCO DE PRECIOS</t>
  </si>
  <si>
    <t>LILIANA GOMEZ VELASQUEZ</t>
  </si>
  <si>
    <t>PROYECTO DE INVERSIÓN INFRAESTRUCTURA</t>
  </si>
  <si>
    <t>CONTRATAR LAS OBRAS DE ADECUACIÓN Y MEJORAMIENTO DE LOS CFSM DE LA UAEMC</t>
  </si>
  <si>
    <t xml:space="preserve">MARZO </t>
  </si>
  <si>
    <t>A-02-02-01-002-008 - DOTACIÓN (PRENDAS DE VESTIR Y CALZADO)</t>
  </si>
  <si>
    <t>CONTRATAR LA PRESTACIÓN DE SERVICIO DE TRANSPORTE AÉREO DE PASAJEROS EN LAS RUTAS NACIONALES E INTERNACIONALES, PARA FUNCIONARIOS Y CONTRATISTAS, ASÍ COMO PARA LA ATENCIÓN DE DESPLAZAMIENTOS DE DEPORTADOS Y/O EXPULSADOS.</t>
  </si>
  <si>
    <t>TIQUETES NACIONALES E INTERNACIONALES</t>
  </si>
  <si>
    <t>NORMA PATRICIA SANCHEZ CUBIDES</t>
  </si>
  <si>
    <t>PRUEBA DE COMPETENCIAS</t>
  </si>
  <si>
    <t>A-02-02-02-008-005 - SERVICIOS DE SOPORTE</t>
  </si>
  <si>
    <t>EXÁMENES MÉDICOS OCUPACIONALES</t>
  </si>
  <si>
    <t>SELECCIÓN ABREVIADA - MENOR CUANTÍA</t>
  </si>
  <si>
    <t>A-02-02-02-009-003 - SERVICIOS PARA EL CUIDADO DE LA SALUD HUMANA Y SERVICIOS SOCIALES</t>
  </si>
  <si>
    <t>86111600</t>
  </si>
  <si>
    <t>80141607;93141506</t>
  </si>
  <si>
    <t>ACTIVIDADES CULTURALES</t>
  </si>
  <si>
    <t>ACTUALIZACIÓN PLATAFORMA VIRTUAL DE CAPACITACIÓN</t>
  </si>
  <si>
    <t>86111600;86111701</t>
  </si>
  <si>
    <t xml:space="preserve">CONTRATAR LOS SERVICIOS PARA LA IMPLEMENTACIÓN DE INMERSIÓN LINGÜÍSTICA EN INGLÉS EN PAÍS EXTRANJERO CUYO IDIOMA DE ORIGEN SEA EL INGLÉS </t>
  </si>
  <si>
    <t xml:space="preserve">INMERSIÓN EN INGLES </t>
  </si>
  <si>
    <t>LICITACIÓN PÚBLICA</t>
  </si>
  <si>
    <t>STH - 25</t>
  </si>
  <si>
    <t>SERVICIOS DE CAPACITACIÓN</t>
  </si>
  <si>
    <t>CONTRATAR LOS SERVICIOS DE CAPACITACIÓN EN IDIOMAS (PORTUGUES) PARA LOS FUNCIONARIOS DE MIGRACIÓN COLOMBIA A NIVEL NACIONAL</t>
  </si>
  <si>
    <t>IBRACO</t>
  </si>
  <si>
    <t>STH - 27</t>
  </si>
  <si>
    <t>STH - 28</t>
  </si>
  <si>
    <t xml:space="preserve">PRESTACIÓN DE SERVICIOS PROFESIONALES </t>
  </si>
  <si>
    <t>STH - 30</t>
  </si>
  <si>
    <t>CONTRATAR LOS SERVICIOS DE CAPACITACIÓN PARA LA SUBDIRECCIÓN DE VERIFICACIONES DIRIGIDO A FUNCIONARIOS DE MIGRACIÓN COLOMBIA</t>
  </si>
  <si>
    <t>STH - 31</t>
  </si>
  <si>
    <t>STH - 32</t>
  </si>
  <si>
    <t>CONTRATAR LOS SERVICIOS DE CAPACITACIÓN Y FORMACIÓN EN DIFERENTES CONTENIDOS TEMÁTICOS, PARA LOS FUNCIONARIOS DE MIGRACIÓN COLOMBIA A NIVEL NACIONAL</t>
  </si>
  <si>
    <t xml:space="preserve">UNIVERSIDAD DISTRITAL </t>
  </si>
  <si>
    <t>STH - 34</t>
  </si>
  <si>
    <t>CONTRATAR LOS SERVICIOS DE REALIZACIÓN DE SEMINARIO EN NEGOCIACIÓN COLECTIVA PARA LOS FUNCIONARIOS DE MIGRACIÓN COLOMBIA A NIVEL NACIONAL</t>
  </si>
  <si>
    <t xml:space="preserve">JUAN CARLOS LOPEZ </t>
  </si>
  <si>
    <t>ROSA MARIA MARTINEZ</t>
  </si>
  <si>
    <t>rosa.martinez@migracioncolombia.gov.co</t>
  </si>
  <si>
    <t>STH - 37</t>
  </si>
  <si>
    <t>STH - 38</t>
  </si>
  <si>
    <t>STH - 39</t>
  </si>
  <si>
    <t>STH - 40</t>
  </si>
  <si>
    <t>STH - 41</t>
  </si>
  <si>
    <t>STH - 42</t>
  </si>
  <si>
    <t>STH - 43</t>
  </si>
  <si>
    <t>STH - 44</t>
  </si>
  <si>
    <t>AREAS</t>
  </si>
  <si>
    <t>PAABS</t>
  </si>
  <si>
    <t>Columna1</t>
  </si>
  <si>
    <t>OK</t>
  </si>
  <si>
    <t>ok</t>
  </si>
  <si>
    <t>OFICINA DE CONTROL INTERNO</t>
  </si>
  <si>
    <t xml:space="preserve">CONTRATAR EL ARRENDAMIENTO DE UN INMUEBLE PARA EL FUNCIONAMIENTO DE LA SEDE DEL CFSM RIOHACHA </t>
  </si>
  <si>
    <t>CONTRATAR EL MANTENIMIENTO PREVENTIVO Y CORRECTIVO INCLUIDO REPUESTOS PARA LOS VEHÍCULOS MARCA NISSAN A NIVEL NACIONAL.</t>
  </si>
  <si>
    <t>CONTRATAR EL SERVICIO DE MANTENIMIENTO PREVENTIVO Y CORRECTIVO INCLUIDO REPUESTOS PARA EL PARQUE AUTOMOTOR DE LA REGIONAL ANTIOQUIA.</t>
  </si>
  <si>
    <t>CONTRATAR EL SERVICIO DE MANTENIMIENTO PREVENTIVO Y CORRECTIVO INCLUIDO REPUESTOS PARA EL PARQUE AUTOMOTOR DE LA REGIONAL SAN ANDRÉS</t>
  </si>
  <si>
    <t>CONTRATAR EL SERVICIO DE MANTENIMIENTO PREVENTIVO Y/O CORRECTIVO INCLUIDO REPUESTOS PARA EL PARQUE AUTOMOTOR REGIONAL ORIENTE EN LA CIUDAD DE BUCARAMANGA.</t>
  </si>
  <si>
    <t>CONTRATAR EL SERVICIO DE MANTENIMIENTO PREVENTIVO Y/O CORRECTIVO INCLUIDO REPUESTOS PARA EL PARQUE AUTOMOTOR REGIONAL ORIENTE EN LA CIUDAD DE CÚCUTA</t>
  </si>
  <si>
    <t xml:space="preserve">CONTRATAR EL SERVICIO DE MANTENIMIENTO Y PREVENTIVO INCLUIDO REPUESTOS PARA EL PARQUE AUTOMOTOR ASIGNADOS A LA REGIONAL GUAJIRA </t>
  </si>
  <si>
    <t>CONTRATAR EL SERVICIO DE MANTENIMIENTO PREVENTIVO Y CORRECTIVO INCLUIDO REPUESTOS PARA EL PARQUE AUTOMOTOR DE LA REGIONAL AMAZONAS</t>
  </si>
  <si>
    <t>CONTRATAR EL SERVICIO DE LIMPIEZA, MANTENIMIENTO Y VACIADO DE POZOS Y TANQUES DE ALMACENAMIENTO DE AGUAS RESIDUALES A NIVEL NACIONAL</t>
  </si>
  <si>
    <t>CONTRATAR EL SERVICIO DE MANTENIMIENTO PREVENTIVO Y CORRECTIVO DE AIRES ACONDICIONADOS A NIVEL NACIONAL</t>
  </si>
  <si>
    <t>CONTRATAR EL SERVICIO DE MANTENIMIENTO PREVENTIVO Y CORRECTIVO DE DISPENSADORES DE AGUA A NIVEL NACIONAL</t>
  </si>
  <si>
    <t>CONTRATAR EL SERVICIO DE MANTENIMIENTO PREVENTIVO Y CORRECTIVO DE PLANTAS ELÉCTRICAS A NIVEL NACIONAL</t>
  </si>
  <si>
    <t xml:space="preserve">MATEO PATIÑO </t>
  </si>
  <si>
    <t>CONTRATAR EL ARRENDAMIENTO DE UN INMUEBLE EN LA CIUDAD DE SANTA MARTA - MAGDALENA, PARA EL FUNCIONAMIENTO DEL CFSM DE LA UAEMC, EN LA CIUDAD DE SANTA MARTA</t>
  </si>
  <si>
    <t>YANA CRISTINA  GONZALEZ FLOREZ</t>
  </si>
  <si>
    <t>INGRID GALINDO</t>
  </si>
  <si>
    <t>ISABEL CASTRO</t>
  </si>
  <si>
    <t>82121500;82121700;80161800</t>
  </si>
  <si>
    <t>15101505;15101506</t>
  </si>
  <si>
    <t>40101701;72101511</t>
  </si>
  <si>
    <t>CONTRATAR EL SERVICIO INTEGRAL DE ASEO Y CAFETERÍA REGIÓN 13 AMAZONAS SEDE 1: CFSM LETICIA, , SEDE 2: PCMA AEROPUERTO INTERNACIONAL ALFREDO VÁSQUEZ COBO, SEDE 3: PCM BALSA MIGRATORIA LETICIA.</t>
  </si>
  <si>
    <t xml:space="preserve">FABIO ANDRES TORRES </t>
  </si>
  <si>
    <t>CONTRATAR EL SUMINISTRO DE COMBUSTIBLE PARQUE AUTOMOTOR Y PLANTAS ELÉCTRICAS REGIONAL SAN ANDRÉS Y PROVIDENCIA</t>
  </si>
  <si>
    <t>CONTRATAR EL ARRENDAMIENTO DE UN INMUEBLE EN EL MUNICIPIO DE PUERTO SANTANDER (NORTE DE SANTANDER) UBICADO EN EL LOTE DE VIVIENDA CRA. 4 # 4 - 87 BARRIO CENTRO, SEDE DEL PUESTO DE CONTROL MIGRATORIO EN EL MUNICIPIO DE PUERTO SANTANDER.</t>
  </si>
  <si>
    <t>CONTRATAR EL ARRENDAMIENTO DE UN INMUEBLE PARA EL FUNCIONAMIENTO DEL PUESTO DE CONTROL MIGRATORIO DE BAHÍA SOLANO - CHOCÓ DE LA REGIONAL ANTIOQUIA.</t>
  </si>
  <si>
    <t>CCONTRATAR EL SERVICIO INTEGRAL DE ASEO Y CAFETERÍA REGIÓN 4 EJE CAFETERO SEDE 1: CFSM ARMENIA, SEDE 2: CFSM Y SEDE PRINCIPAL EJE CAFETERO PEREIRA, SEDE 3: CFSM MANIZALES, SEDE 4: PCMA EL EDEN.</t>
  </si>
  <si>
    <t>fabio.torres@migracioncolombia.gov.co</t>
  </si>
  <si>
    <t xml:space="preserve"> CONTRATAR EL ARRENDAMIENTO DE PARQUEADERO PARA LOS VEHÍCULOS INSTITUCIONALES ASIGNADOS A LA REGIONAL EJE CAFETERO UBICADA EN LA CIUDAD DE PEREIRA.</t>
  </si>
  <si>
    <t xml:space="preserve"> CONTRATAR EL ARRENDAMIENTO DE PARQUEADERO PARA LOS VEHÍCULOS INSTITUCIONALES ASIGNADOS AL CFSM DE ARAUCA</t>
  </si>
  <si>
    <t xml:space="preserve"> CONTRATAR EL ARRENDAMIENTO DE PARQUEADERO PARA LOS VEHÍCULOS INSTITUCIONALES ASIGNADOS AL CFSM DE YOPAL</t>
  </si>
  <si>
    <t xml:space="preserve">CONTRATAR EL ARRENDAMIENTO DE CUPOS DE PARQUEADERO PARA LOS VEHÍCULOS INSTITUCIONALES ASIGNADOS AL CFSM VALLEDUPAR </t>
  </si>
  <si>
    <t>CONTRATAR EL ARRENDAMIENTO DEL SERVICIO DE PARQUEADEROS PARA LOS VEHÍCULOS ASIGNADOS AL PARQUE AUTOMOTOR DE LA REGIONAL AEROPUERTO EL DORADO</t>
  </si>
  <si>
    <t>CONTRATAR EL SERVICIO DE MANTENIMIENTO PREVENTIVO Y CORRECTIVO INCLUIDO REPUESTOS PARA VEHÍCULOS MARCA TOYOTA A NIVEL NACIONAL</t>
  </si>
  <si>
    <t>CONTRATAR EL SERVICIO DE MANTENIMIENTO PREVENTIVO Y CORRECTIVO INCLUIDO REPUESTOS PARA EL PARQUE AUTOMOTOR DE LA REGIONAL NARIÑO</t>
  </si>
  <si>
    <t>CONTRATAR EL SERVICIO DE MANTENIMIENTO PREVENTIVO Y CORRECTIVO INCLUIDO REPUESTOS PARA VEHÍCULOS MULTIMARCA REGIONAL OCCIDENTE</t>
  </si>
  <si>
    <t>CONTRATAR EL SERVICIO DE MANTENIMIENTO PREVENTIVO Y CORRECTIVO INCLUIDO REPUESTOS PARA EL PARQUE AUTOMOTOR DE LA REGIONAL ATLÁNTICO</t>
  </si>
  <si>
    <t>CONTRATAR EL SERVICIO DE MANTENIMIENTO PREVENTIVO Y CORRECTIVO INCLUIDO REPUESTOS PARA EL PARQUE AUTOMOTOR DE LA REGIONAL CARIBE</t>
  </si>
  <si>
    <t>CONTRATAR EL SERVICIO DE MANTENIMIENTO DE MOTOBOMBAS Y SISTEMAS HIDRÁULICOS EN LAS REGIONALES A NIVEL NACIONAL</t>
  </si>
  <si>
    <t>CONTRATAR EL SUMINISTRO DE MATERIALES FERROELÉCTRICOS PARA ATENDER LOS REQUERIMIENTOS QUE EN MATERIA DE MANTENIMIENTO LOCATIVO PRESENTE LAS SEDES DE MIGRACIÓN COLOMBIA A NIVEL NACIONAL</t>
  </si>
  <si>
    <t>CONTRATAR EL SERVICIO INTEGRAL DE ASEO Y CAFETERÍA REGIÓN 11 NIVEL CENTRAL SEDE 1: CFSM CALLE 100 REGIONAL ANDINA, SEDE 2: PCM AEROPUERTO INTERNACIONAL EL DORADO, SEDE 3: SEDE NIVEL CENTRAL EDIFICIO ARGOS, SEDE 4: CB NORMANDÍA.</t>
  </si>
  <si>
    <t>CONTRATAR EL SERVICIO INTEGRAL DE ASEO Y CAFETERÍA REGIÓN 3 ANTIOQUIA SEDE 1: CFSM MEDELLÍN, SEDE 2: CFSM RIO NEGRO, SEDE 3: CFSM TURBO, SEDE 4: CFSM CAPURGANÁ, SEDE 5: CFSM JURADO Y SEDE 6: CFSM NECOCLÍ.</t>
  </si>
  <si>
    <t>CONTRATAR EL SERVICIO INTEGRAL DE ASEO Y CAFETERÍA REGIÓN 9 ORIENTE (CÚCUTA) SEDE 1: CFSM CÚCUTA, SEDE 2: CFSM BUCARAMANGA, SEDE 3: CFSM PUERTO SANTANDER, SEDE 4: CENAF VILLA DEL ROSARIO.</t>
  </si>
  <si>
    <t>CONTRATAR EL SERVICIO INTEGRAL DE ASEO Y CAFETERÍA REGIÓN 1 GUAJIRA SEDE 1: CFSM SANTA MARTA, SEDE 2: CFSM RIOHACHA, SEDE 3: CFSM MAICAO, SEDE 4: CFSM VALLEDUPAR, SEDE 5: PCM PARAGUACHON</t>
  </si>
  <si>
    <t>CONTRATAR EL SERVICIO INTEGRAL DE ASEO Y CAFETERÍA REGIÓN 16 PUERTO CARREÑO SEDE 1: CFSM PUERTO CARREÑO</t>
  </si>
  <si>
    <t>CONTRATAR EL SERVICIO INTEGRAL DE ASEO Y CAFETERÍA REGIÓN 18 PUERTO INÍRIDA SEDE 1: PCM PUERTO INÍRIDA</t>
  </si>
  <si>
    <t xml:space="preserve">CONTRATAR EL SUMINISTRO DE COMBUSTIBLE PARA EL PARQUE AUTOMOTOR Y PLANTAS ELÉCTRICAS DEL PCM RUMICHACA - REGIONAL NARIÑO </t>
  </si>
  <si>
    <t>SUMINISTRO E INSTALACIÓN DE AIRES ACONDICIONADOS PARA LAS DIFERENTES SEDES DE MIGRACIÓN COLOMBIA A NIVEL NACIONAL</t>
  </si>
  <si>
    <t>SUMINISTRO AIRES</t>
  </si>
  <si>
    <t>CONTRATAR EL ARRENDAMIENTO DE UN INMUEBLE EN EL MUNICIPIO DE PUERTO SANTANDER (NORTE DE SANTANDER) CON DESTINO A LA PERNOCTACIÓN DE LOS OFICIALES DE MIGRACIÓN COLOMBIA CONFORME A LA PRESTACIÓN DEL SERVICIO</t>
  </si>
  <si>
    <t>WILDER FREDDY CORTES</t>
  </si>
  <si>
    <t>MÍNIMA CUANTÍA</t>
  </si>
  <si>
    <t>hernando.gonzalez@migracioncolombia.gov.co</t>
  </si>
  <si>
    <t>edwin.patino@migracioncolombia.gov.co</t>
  </si>
  <si>
    <t>isabel.castro@migracioncolombia.gov.co</t>
  </si>
  <si>
    <t>Edwin.patino@migracioncolombia.gov.co</t>
  </si>
  <si>
    <t>yana.gonzalez@migracioncolombia.gov.co</t>
  </si>
  <si>
    <t>PROPIOS/NACIÓN</t>
  </si>
  <si>
    <t>SERVICIO DE DESINTEGRACIÓN</t>
  </si>
  <si>
    <t>CONTRATAR EL SERVICIO DE DESINTEGRACIÓN DE LOS VEHÍCULOS AUTOMOTORES EN ESTADO DE INUTILIZACIÓN, INSERVIBLE U OBSOLETO, PERTENECIENTES A LA UNIDAD ADMINISTRATIVA ESPECIAL MIGRACIÓN COLOMBIA</t>
  </si>
  <si>
    <t>FELIPE CASTILLO</t>
  </si>
  <si>
    <t>felipe.castillo@migracioncolombia.gov.co</t>
  </si>
  <si>
    <t>V1: Programación Vigencia 2025</t>
  </si>
  <si>
    <t>ingrid.galindo@migracioncolombia.gov.co</t>
  </si>
  <si>
    <t xml:space="preserve">CARLOS JULIO ÁVILA CORONEL </t>
  </si>
  <si>
    <t>CARLOS.AVILA@MIGRACIONCOLOMBIA.GOV.CO</t>
  </si>
  <si>
    <t>OFICINA ASESORA JURIDICA</t>
  </si>
  <si>
    <t>CONTRATO DE PRESTACIÓN DE SERVICIOS</t>
  </si>
  <si>
    <t>A-02-02-02-008-002 - SERVICIOS JURÍDICOS Y CONTABLES</t>
  </si>
  <si>
    <t xml:space="preserve">NICOLAS ROMERO </t>
  </si>
  <si>
    <t xml:space="preserve">JOAQUÍN ANTONIO RODRÍGUEZ VILLEGAS
</t>
  </si>
  <si>
    <t xml:space="preserve">MARIA FERNANDA AGUIRRE </t>
  </si>
  <si>
    <t>ADQUIRIR MÁQUINAS DE STICKERS PARA EL PROCESO DE RADICACIÓN, PARA CONTROLAR Y GESTIONAR EFICIENTEMENTE LA CORRESPONDENCIA DE LA UAEMC</t>
  </si>
  <si>
    <t>ADQUIRIR CERTIFICADOS DE FIRMA DIGITAL DE CONFORMIDAD CON LAS ESPECIFICACIONES DE LA UNIDAD ADMINISTRATIVA ESPECIAL MIGRACIÓN COLOMBIA.</t>
  </si>
  <si>
    <t>PRESTAR LOS SERVICIOS DE APOYO A LA GESTIÓN EN EL GRUPO DE ARCHIVO Y CORRESPONDENCIA CON EL OBJETIVO DE GARANTIZAR EL CUMPLIMIENTO DE LAS ACTIVIDADES TRANSVERSALES DEL GRUPO.</t>
  </si>
  <si>
    <t>HEMEL CRUZ</t>
  </si>
  <si>
    <t>hemel.cruz@migracioncolombia.gov.co</t>
  </si>
  <si>
    <t xml:space="preserve">DIANA DURAN </t>
  </si>
  <si>
    <t>MARIA ALEJANDRA BOHORQUEZ</t>
  </si>
  <si>
    <t>maria.bohorquez@migracioncolombia.gov.co</t>
  </si>
  <si>
    <t>LINDA BELTRAN</t>
  </si>
  <si>
    <t xml:space="preserve">PRESTACIÓN DE SERVICIOS </t>
  </si>
  <si>
    <t>CARRILLO SERRADA HEIDY VIVIANA</t>
  </si>
  <si>
    <t>RODRIGUEZ LOPEZ SANDRA PATRICIA (CECAM)</t>
  </si>
  <si>
    <t>ALEJANDRA MORA LIZARAZO</t>
  </si>
  <si>
    <t>KARINA BELLO</t>
  </si>
  <si>
    <t>OSCAR VALDERRAMA</t>
  </si>
  <si>
    <t>LUISA FERNANDA LOPEZ BOLAÑO</t>
  </si>
  <si>
    <t>nestor.medina@migracioncolombia.gov.co</t>
  </si>
  <si>
    <t>LUZ KAREM MORENO VICTORINO</t>
  </si>
  <si>
    <t>CONTRATAR EL SUMINISTRO DE PAPEL Y DERIVADOS PARA LA UNIDAD ADMINISTRATIVA ESPECIAL MIGRACIÓN COLOMBIA</t>
  </si>
  <si>
    <t xml:space="preserve">FUNCIONAMIENTO </t>
  </si>
  <si>
    <t>CONTRATAR EL SUMINISTRO DE PAPELERÍA Y ÚTILES DE ESCRITORIO PARA LA UNIDAD ADMINISTRATIVA ESPECIAL MIGRACIÓN COLOMBIA</t>
  </si>
  <si>
    <t xml:space="preserve">
CONTRATAR EL SERVICIO DE TRANSPORTE DE CARGA A NIVEL NACIONAL  .</t>
  </si>
  <si>
    <t>CONTRATAR EL ARRENDAMIENTO DE UN LOCAL COMERCIAL EN LA CIUDAD DE ARMENIA EN EL DEPARTAMENTO DEL QUINDÍO CON DESTINO A LAS OFICINAS DEL CENTRO FACILITADOR DE SERVICIOS MIGRATORIOS DE ARMENIA, , UBICADO EN LA CARRERA 12 NO. 19-00 LOCAL 18 DEL CENTRO COMERCIAL ALTA VISTA.</t>
  </si>
  <si>
    <t>CONTRATAR EL ARRENDAMIENTO DE UN INMUEBLE EN LA CIUDAD DE MANIZALES EN EL DEPARTAMENTO DE CALDAS CON DESTINO A LAS OFICINAS DEL CENTRO FACILITADOR DE SERVICIOS MIGRATORIOS DE MANIZALES</t>
  </si>
  <si>
    <t>ELEMENTOS DE PROTECCIÓN PERSONAL</t>
  </si>
  <si>
    <t>24141608;53102710;91111703;73141710;46181503;46181509;24141608;53102710;91111703;73141710;46182001;46181707</t>
  </si>
  <si>
    <t xml:space="preserve">ADQUISICION DE GUANTES Y TAPABOCAS </t>
  </si>
  <si>
    <t>ELEMENTOS DE BIOSEGURIDAD Y PROTECCION PERSONAL</t>
  </si>
  <si>
    <t>RÉGIMEN ESPECIAL- BOLSA DE PRODUCTOS</t>
  </si>
  <si>
    <t>ADQUISICIÓN DE BONOS PERSONALIZADOS Y/O TARJETAS DE DOTACIÓN, CANJEABLES ÚNICA Y EXCLUSIVAMENTE PARA LA COMPRA DE DOTACIÓN (VESTUARIO Y CALZADO), PARA LOS FUNCIONARIOS DE LA UNIDAD ADMINISTRATIVA ESPECIAL MIGRACIÓN COLOMBIA A NIVEL NACIONAL, QUE TENGAN DERECHO DE ACUERDO CON LO ESTABLECIDO EN LA LEY 70/1988</t>
  </si>
  <si>
    <t>DOTACION DE LEY 70/1988</t>
  </si>
  <si>
    <t>PRESTAR SERVICIOS PROFESIONALES  EN EL FORTALECIMIENTO ESTRATEGICO DE LA GESTION CULTURAL Y CREATIVA, PARA DESARROLLAR UN PROYECTO DE CULTURA POR LA VIDA EN EL MARCO DEL PLAN DE DESARROLLO (COLOMBIA POTENCIA MUNDIAL DE LA VIDA) EN LA SUBDIRECCION DE TALENTO HUMANO.</t>
  </si>
  <si>
    <t>C-1199-1002-15-53105B-1199070-02- ADQUISICIÓN DE BIENES Y SERVICIOS - SERVICIO DE ASISTENCIA TÉCNICA - CONSOLIDACIÓN Y FORTALECIMIENTO DE LA GESTIÓN DEL TALENTO HUMANO DE MIGRACIÓN COLOMBIA A NIVEL NACIONAL.</t>
  </si>
  <si>
    <t>FERNANDO CANO</t>
  </si>
  <si>
    <t>GINETH ALEXANDRA LOPEZ PINZON</t>
  </si>
  <si>
    <t>CONTRATAR LA RENOVACIÓN DE LICENCIA Y EXTENSIÓN DE GARANTÍA ANUAL PRUEBA ADMINISTRATIVA Y PRUEBA EVA</t>
  </si>
  <si>
    <t>ADQUISICIÓN DE BONOS REDIMIBLES POR SERVICIOS TURÍSTICOS, PARA RECONOCER A LOS FUNCIONARIOS DE LA UNIDAD ADMINISTRATIVA ESPECIAL MIGRACIÓN COLOMBIA A NIVEL NACIONAL, DE ACUERDO AL PLAN DE ESTÍMULOS E INCENTIVOS Y DE BIENESTAR EN LA PRESENTE VIGENCIA.</t>
  </si>
  <si>
    <t>BONOS TURISMO</t>
  </si>
  <si>
    <r>
      <t>CONTRATAR UNA INSTITUCIÓN PRESTADORA DE SERVICIO DE SALUD ESPECIALIZADA EN LA REALIZACIÓN DE EXÁMENES MÉDICOS OCUPACIONALES DE INGRESO, EGRESO, PERIÓDICOS Y POST-INCAPACIDA</t>
    </r>
    <r>
      <rPr>
        <sz val="11"/>
        <color theme="1"/>
        <rFont val="Arial Narrow"/>
        <family val="2"/>
      </rPr>
      <t>D,  ANÁLISIS DE PUESTO DE TRABAJO, Y DEMAS PRUEBAS COMPLEMENTARIAS EN RIESGO BIOLOGICO.</t>
    </r>
    <r>
      <rPr>
        <sz val="11"/>
        <rFont val="Arial Narrow"/>
        <family val="2"/>
      </rPr>
      <t xml:space="preserve"> </t>
    </r>
  </si>
  <si>
    <t>OLIMPIADA DEPORTIVA</t>
  </si>
  <si>
    <t>A-02-02-01-002-007 - ARTÍCULOS TEXTILES (EXCEPTO PRENDAS DE VESTIR)</t>
  </si>
  <si>
    <t>A-02-02-02-008-003 - SERVICIOS PROFESIONALES, CIENTÍFICOS Y TÉCNICOS (EXCEPTO LOS SERVICIOS DE INVESTIGACION, URBANISMO, JURÍDICOS Y DE CONTABILIDAD)</t>
  </si>
  <si>
    <t>A-02-02-02-009-006 - SERVICIOS RECREATIVOS, CULTURALES Y DEPORTIVOS</t>
  </si>
  <si>
    <t>A-02-02-01-003-003 - PRODUCTOS DE HORNOS DE COQUE; PRODUCTOS DE REFINACIÓN DE PETRÓLEO Y COMBUSTIBLE NUCLEAR</t>
  </si>
  <si>
    <t>A-02-02-02-006-003 - ALOJAMIENTO; SERVICIOS DE SUMINISTROS DE COMIDAS Y BEBIDAS
A-02-02-02-008-005 - SERVICIOS DE SOPORTE</t>
  </si>
  <si>
    <t>A-02-02-02-007-002 - SERVICIOS INMOBILIARIOS</t>
  </si>
  <si>
    <t>A-02-02-02-008-007 - SERVICIOS DE MANTENIMIENTO, REPARACIÓN E INSTALACIÓN (EXCEPTO SERVICIOS DE CONSTRUCCIÓN)</t>
  </si>
  <si>
    <t>A-02-02-02-008-009 - OTROS SERVICIOS DE FABRICACIÓN; SERVICIOS DE EDICIÓN, IMPRESIÓN Y REPRODUCCIÓN; SERVICIOS DE RECUPERACIÓN DE MATERIALES</t>
  </si>
  <si>
    <t>susan.perez@migracioncolombia.gov.co</t>
  </si>
  <si>
    <t>CRISTIAN ORLANDO BOGOTÁ</t>
  </si>
  <si>
    <t>ANGELA JIMÉNEZ</t>
  </si>
  <si>
    <t>PAULA ZARAMA</t>
  </si>
  <si>
    <t xml:space="preserve">YAYCAPARU ÁVILA </t>
  </si>
  <si>
    <t>JAVIER DÍAZ</t>
  </si>
  <si>
    <t>CONTRATAR LA PUBLICACIÓN DE DIFERENTES AVISOS DE PRENSA EN EL PERIÓDICO LA REPÚBLICA, DE ACUERDO A LAS NECESIDADES REQUERIDAS POR MIGRACIÓN COLOMBIA</t>
  </si>
  <si>
    <t>EDITORIAL LA REPÚBLICA</t>
  </si>
  <si>
    <t>CONTRATAR LA SUSCRIPCIÓN DE LA REVISTA SEMANA CON DESTINO A LA DIRECCIÓN GENERAL Y A LA OFICINA DE COMUNICACIONES DE MIGRACIÓN COLOMBIA.</t>
  </si>
  <si>
    <t>PUBLICACIONES SEMANA</t>
  </si>
  <si>
    <t>CASA EDITORIAL EL TIEMPO</t>
  </si>
  <si>
    <t>CONTRATAR LA SUSCRIPCIÓN DEL PERIÓDICO LA REPÚBLICA CON DESTINO A LA  OFICINA DE COMUNICACIONES DE MIGRACIÓN COLOMBIA.</t>
  </si>
  <si>
    <t>CONTRATAR LA SUSCRIPCIÓN DEL PERIÓDICO EL ESPECTADOR CON DESTINO A LA DIRECCIÓN GENERAL Y A LA OFICINA DE COMUNICACIONES DE MIGRACIÓN COLOMBIA.</t>
  </si>
  <si>
    <t>COMUNICAN</t>
  </si>
  <si>
    <t>MÍMINA CUANTÍA-GRANDES SUPERFICIES</t>
  </si>
  <si>
    <t>C-1199-1002-14-53105B-1199052-02 - ADQUIS. DE BYS - SERVICIO DE GESTIÓN DOCUMENTAL - OPTIMIZACIÓN DE LOS PROCESOS DE GESTIÓN DOCUMENTAL EN UAEMC A NIVEL NACIONAL
C-1199-1002-14-53105B-1199062-02- ADQUISICIÓN DE BIENES Y SERVICIOS - SERVICIOS DE INFORMACIÓN ACTUALIZADOS - OPTIMIZACIÓN DE LOS PROCESOS DE GESTIÓN DOCUMENTAL EN UAEMC A NIVEL  NACIONAL</t>
  </si>
  <si>
    <t>C-1199-1002-14-53105B-1199062-02 - ADQUISICIÓN DE BIENES Y SERVICIOS - SERVICIOS DE INFORMACIÓN ACTUALIZADOS - OPTIMIZACIÓN DE LOS PROCESOS DE GESTIÓN DOCUMENTAL EN UAEMC A NIVEL  NACIONAL</t>
  </si>
  <si>
    <t>SVM - 1</t>
  </si>
  <si>
    <t>SVM - 2</t>
  </si>
  <si>
    <t>RUBEN ARIZA</t>
  </si>
  <si>
    <t>ruben.ariza@migracioncolombia.gov.co</t>
  </si>
  <si>
    <t>JENNY CARVAJAL</t>
  </si>
  <si>
    <t>jenny.carvajal@migracioncolombia.gov.co</t>
  </si>
  <si>
    <t>MERY MOLINA</t>
  </si>
  <si>
    <t>mery.molina@migracioncolombia.gov.co</t>
  </si>
  <si>
    <t>DARIO MEJIA</t>
  </si>
  <si>
    <t>dario.mejia@migracioncolombia.gov.co</t>
  </si>
  <si>
    <t>DIANA SIERRA</t>
  </si>
  <si>
    <t>diana.sierra@migracioncolombia.gov.co</t>
  </si>
  <si>
    <t>PRESTAR LOS SERVICIOS PROFESIONALES PARA LA GESTIÓN CONTRACTUAL, ELABORACIÓN Y PUBLICACIÓN DE DOCUMENTOS ASIGNADOS EN LAS DIFERENTES MODALIDADES, ASÍ COMO LA GESTIÓN POSCONTRACTUAL DE LOS PROCESOS QUE SE ADELANTAN EN LA UAEMC, DE ACUERDO CON LAS CONDICIONES Y ESPECIFICACIONES TÉCNICAS DESCRITAS EN LOS ESTUDIOS PREVIOS</t>
  </si>
  <si>
    <t xml:space="preserve">PRESTAR LOS SERVICIOS PROFESIONALES PARA ORIENTAR JURÍDICAMENTE A LA SUBDIRECCIÓN ADMINISTRATIVA Y FINANCIERA DE MIGRACIÓN COLOMBIA EN LA APLICACIÓN Y DESARROLLO DE NORMAS E INSTRUMENTOS JURÍDICO - LEGALES SOBRE TEMAS CONTRACTUALES, FINANCIEROS Y ADMINISTRATIVOS, DE ACUERDO CON LAS CONDICIONES Y ESPECIFICACIONES TÉCNICAS DESCRITAS EN LOS ESTUDIOS PREVIOS </t>
  </si>
  <si>
    <t xml:space="preserve">PRESTAR DE SERVICIOS PROFESIONALES EN EL TRÁMITE DE CUENTAS POR PAGAR Y OBLIGACIONES DENTRO DEL SIIF, LA APLICACIÓN DE RETENCIONES Y LA REVISIÓN DE DECLARACIONES TRIBUTARIAS A CARGO DE LA ENTIDAD Y DEMÁS ACTIVIDADES A CARGO EL GRUPO FINANCIERO, DE ACUERDO CON LAS CONDICIONES Y ESPECIFICACIONES TÉCNICAS DESCRITAS EN LOS ESTUDIOS PREVIOS </t>
  </si>
  <si>
    <t>PRESTAR DE SERVICIOS PROFESIONALES EN TEMAS TRIBUTARIOS Y FINANCIEROS A CARGO DEL GRUPO FINANCIERO, DE ACUERDO CON LAS CONDICIONES Y ESPECIFICACIONES TÉCNICAS DESCRITAS EN LOS ESTUDIOS PREVIOS.</t>
  </si>
  <si>
    <t>CONTRATAR EL ARRENDAMIENTO DE LAS OFICINAS 207 Y 212 DE LA TORRE ARGOS CON SUS CORRESPONDIENTES PARQUEADEROS , LOS CUALES SE ENCUENTRAN UBICADOS EN LA CALLE 26 NO 59-51 TORRE 3 PISO 2 DEL EDIFICIO ARG</t>
  </si>
  <si>
    <t>CONTRATAR EL ARRENDAMIENTO DE LAS OFICINAS 401, 402 Y 404 CON SUS RESPECTIVOS PARQUEADEROS, LOS CUALES SE ENCUENTRAN UBICADOS EN LA CALLE 26 NO. 59-51, TORRE 3, PISO 4 DEL EDIFICIO ARGOS, EN LA CIUDAD</t>
  </si>
  <si>
    <t>CONTRATAR EL ARRENDAMIENTO DE LA OFICINA 403, DE LA TORRE ARGOS CON SUS CORRESPONDIENTES PARQUEADEROS, LOS CUALES SE ENCUENTRAN UBICADOS EN LA CALLE 26 NO. 59-51, TORRE 3, PISO 4 DEL EDIFICIO ARGOS, E</t>
  </si>
  <si>
    <t>WILDER CORTES</t>
  </si>
  <si>
    <t>wilder.cortes@migracioncolombia.gov.co</t>
  </si>
  <si>
    <t>PRESTAR LOS SERVICIOS DE APOYO A LA GESTIÓN PARA LA PLANEACIÓN, ESTRUCTURACIÓN, EVALUACIÓN, SEGUIMIENTO Y APOYO A LA SUPERVISIÓN TÉCNICA DE LOS PROCESOS DE CONTRATACIÓN DEL PROYECTO DE INVERSIÓN DE INFRAESTRUCTURA PARA LA VIGENCIA 2025 Y DEMÁS ACTIVIDADES RELACIONADAS CON LA INFRAESTRUCTURA ELÉCTRICA DE LA UAEMC.</t>
  </si>
  <si>
    <t>PRESTAR LOS SERVICIOS PROFESIONALES EN EL GRUPO INTERNO DE TRABAJO ADMINISTRATIVO, EN LO RELACIONADO CON EL DESARROLLO DE LOS PROCESOS DE CONTRATACIÓN EN LAS ETAPAS PRECONTRACTUAL, CONTRACTUAL Y POSCONTRACTUAL, ASI COMO EN LAS DEMÁS ACTIVIDADES DE ORDEN JURÍDICO SEGÚN LE SEAN REQUERIDAS EN EL MARCO DEL PROYECTO DE INVERSIÓN DE INFRAESTRUCTURA PARA LA VIGENCIA 2025 DE LA UAEMC.</t>
  </si>
  <si>
    <t>PRESTAR LOS SERVICIOS PROFESIONALES PARA LA PLANEACIÓN, ESTRUCTURACIÓN, EVALUACIÓN, SEGUIMIENTO Y APOYO A LA SUPERVISIÓN TÉCNICA DE LOS PROCESOS DE CONTRATACIÓN DEL PROYECTO DE INVERSIÓN DE INFRAESTRUCTURA PARA LA VIGENCIA 2025, EN TEMAS RELACIONADOS CON LA INFRAESTRUCTURA DE LA UAEMC.</t>
  </si>
  <si>
    <t>PRESTAR LOS SERVICIOS DE APOYO A LA GESTIÓN PARA LA IMPLEMENTACIÓN, CONTROL, SALVAGUARDA Y VERIFICACIÓN FÍSICA DE LAS SEDES DE LA UAEMC A NIVEL NACIONAL FORTALECIENDO LA INFRAESTRUCTURA FÍSICA PARA LA ADECUADA PRESTACIÓN DE LOS SERVICIOS MIGRATORIOS EN LA VIGENCIA 2025.</t>
  </si>
  <si>
    <t>PRESTAR LOS SERVICIOS PROFESIONALES  EN LOS PROCESOS DE CONTRATACIÓN PARA LAS ETAPAS PRECONTRACTUAL, CONTRACTUAL Y POSCONTRACTUAL ASI COMO PARA LA PLANEACIÓN, SEGUIMIENTO Y GESTIÓN DE REPORTES EN EL PROYECTO DE INVERSIÓN DE INFRAESTRUCTURA DE LA UAEMC.</t>
  </si>
  <si>
    <t>CONTRATAR LAS OBRAS DE ADECUACIÓN Y MEJORAMIENTO DEL CFSM NEIVA, REGIONAL ANDINA.</t>
  </si>
  <si>
    <t>CONTRATAR LAS OBRAS DE ADECUACIÓN Y MEJORAMIENTO DEL CFSM MANIZALES, REGIONAL EJE CAFETERO.</t>
  </si>
  <si>
    <t>CONTRATAR LAS OBRAS DE ADECUACIÓN PARA LAS INSTALACIONES ELÉCTRICAS,  MANTENIMIENTO LOCATIVO MENOR Y DOTACIÓN DE EQUIPOS Y  ELECTRODOMÉSTICOS MENORES MAS EFICIENTES ENERGÉTICAMENTE PARA LAS SEDES DEL CFSM BARRANQUILLA Y CFSM CARTAGENA</t>
  </si>
  <si>
    <t>CONTRATAR LAS OBRAS DE ADECUACIÓN Y MEJORAMIENTO DEL PUESTO DE CONTROL MIGRATORIO FLUVIAL BALSA MIGRATORIA - RÍO AMAZONAS  DE LA REGIONAL AMAZONAS</t>
  </si>
  <si>
    <t>C-1103-1002-4-51102F-1103001-02 ADQUIS. DE BYS - PUNTO DE CONTROL MIGRATORIO - FORTALECIMIENTO DE LA INFRAESTRUCTURA DE LA UAEMC PARA LA ADECUADA PRESTACIÓN DE LOS SERVICIOS MIGRATORIOS EN CONDICIONES DE INCLUSIÓN, SEGURIDAD Y BIENESTAR A NIVEL  NACIONAL</t>
  </si>
  <si>
    <t>CONTRATAR EL SERVICIO TÉCNICO PARA EL CUMPLIMIENTO DE LAS OBLIGACIONES IMPUESTAS POR LA CORPORACIÓN AUTÓNOMA REGIONAL DE LA ORINOQUIA - CORPORINOQUIA, DERIVADAS DE LA CONSECIÒN DE AGUAS, PERMISOS DE OCUPACIÓN DE CAUCE Y VERTIMIENTOS, Y EL PROGRAMA DE CONSERVACIÓN Y MEJORAMIENTO – PCM DE LA BALSA DEL PCMF DE PUERTO CARREÑO.</t>
  </si>
  <si>
    <t>CONTRATAR LA CONSULTORÍA TÉCNICA PARA EL ANÁLISIS DE VULNERABILIDAD SÍSMICA Y PATOLOGÍA ESTRUCTURAL DEL EDIFICIO DONDE SE UBICA EL PUESTO DE CONTROL MIGRATORIO TERRESTRE PARAGUCHON.</t>
  </si>
  <si>
    <t>CONCURSO MERITOS</t>
  </si>
  <si>
    <t>CONTRATAR A TODO COSTO, INCLUYENDO MATERIALES Y MANO DE OBRA, LA INSTALACIÓN DE PANELES FOTOVOLTAICOS PARA LA SEDE DEL PCM PUERTO LEGUÍZAMO REGIONAL NARIÑO-PUTUMAYO.</t>
  </si>
  <si>
    <t>CONTRATAR LAS OBRAS DE ADECUACIÓN Y MEJORAMIENTO DEL PUESTO DE CONTROL MIGRATORIO TERRESTRE RUMICHACA, REGIONAL NARIÑO - PUTUMAYO.</t>
  </si>
  <si>
    <t>CONTRATAR EL MANTENIMIENTO E INSTALACIÓN ELÉCTRICA PARA LA BALSA MIGRATORIA LAS TONINAS</t>
  </si>
  <si>
    <t xml:space="preserve">CONTRATAR EL ARRENDAMIENTO DE UN BIEN INMUEBLE UBICADO EN URBANIZACIÓN MISTARES DEL MUNICIPIO DE CUMBAL, CORREGIMIENTO DE CHILES - NARIÑO CON DESTINO AL FUNCIONAMIENTO DEL PCMT CHILES - NARIÑO DE MIGRACIÓN COLOMBIA.  </t>
  </si>
  <si>
    <t xml:space="preserve">CONTRATAR EL SERVICIO DE COMBUSTIBLE PARA EL PARQUE AUTOMOTOR Y PLANTAS ELÉCTRICAS DEL CFSM MAICAO Y PCMT PARAGUACHON </t>
  </si>
  <si>
    <t xml:space="preserve">CONTRATAR EL MANTENIMIENTO PREVENTIVO Y CORRECTIVO PARA LA SILLAS ERGONÓMICAS DE LOS FUNCIONARIOS DE BOGOTÁ DE MIGRACIÓN COLOMBIA </t>
  </si>
  <si>
    <t>CONTRATAR LA PRESTACIÓN DE SERVICIO DE RECOLECCIÓN, CURSO Y ENTREGA DE CORREO EN SUS DIFERENTES MODALIDADES A NIVEL NACIONAL E INTERNACIONAL Y EL SUMINISTRO DE PERSONAL PARA LA GESTIÓN DOCUMENTAL.</t>
  </si>
  <si>
    <t>SERVICIO DE CORREO</t>
  </si>
  <si>
    <t>SERVICIOS POSTALES NACIONALES S.A.</t>
  </si>
  <si>
    <t xml:space="preserve">SUBDIRECCIÓN ADMINISTRATIVA Y FINANCIERA </t>
  </si>
  <si>
    <t>PRESTAR SERVICIOS PROFESIONALES DE PLANEACIÓN ESTRATÉGICA INSTITUCIONAL, SEGUIMIENTO A INDICADORES DEL PLAN NACIONAL DE DESARROLLO Y DE POLÍTICAS PÚBLICAS EN EL AMBITO MIGRATORIO, E IMPLEMENTACIÓN DEL MODELO INTEGRADO DE PLANEACIÓN Y DEMÁS QUE SE LE ASIGNEN DE ACUERDO CON LAS CONDICIONES SEÑALADAS EN EL ESTUDIO PREVIO, DENTRO DEL MARCO DEL PROYECTO DE LA OPTIMIZACIÓN DE LAS CAPACIDADES ESTRATÉGICAS INSTITUCIONALES DE MIGRACIÓN COLOMBIA A NIVEL NACIONAL.</t>
  </si>
  <si>
    <t>80161500;80161504;80101601;
80101604;81102702;84111603;80111600</t>
  </si>
  <si>
    <t>PRESTAR SERVICIOS PROFESIONALES EN MATERIA DE LA FORMULACIÓN, SEGUIMIENTO, DIFUSIÓN, SENSIBILIZACIÓN Y MEJORA CONTINUA DEL SISTEMA INTEGRADO DE GESTIÓN Y DEMÁS QUE SE LE ASIGNEN DE ACUERDO CON LAS CONDICIONES SEÑALADAS EN EL ESTUDIO PREVIO, DENTRO DEL MARCO DEL PROYECTO DE LA OPTIMIZACIÓN DE LAS CAPACIDADES ESTRATÉGICAS INSTITUCIONALES DE MIGRACIÓN COLOMBIA A NIVEL NACIONAL.</t>
  </si>
  <si>
    <t>PRESTAR SERVICIOS PROFESIONALES PARA LA OPTIMIZACIÓN DE ACTIVIDADES RELACIONADAS EN TEMAS DEL SISTEMA INTEGRADO DE GESTIÓN, PLANES, METAS INSTITUCIONALES, PROGRAMACIÓN PRESUPUESTAL, DEL OBSERVATORIO OM3, ESTUDIOS MIGRATORIOS Y ESTADÍSTICOS, Y DEMÁS QUE SE LE ASIGNEN DE ACUERDO CON LAS CONDICIONES SEÑALADAS EN EL ESTUDIO PREVIO, DENTRO DEL MARCO DEL PROYECTO DE LA OPTIMIZACIÓN DE LAS CAPACIDADES ESTRATÉGICAS INSTITUCIONALES DE MIGRACIÓN COLOMBIA A NIVEL NACIONAL.</t>
  </si>
  <si>
    <t>PRESTAR SERVICIOS PROFESIONALES EN LA ELABORACIÓN, IMPLEMENTACIÓN, SOSTENIMIENTO Y AVANCE DEL SISTEMA INTEGRADO DE GESTIÓN Y DEMÁS QUE SE LE ASIGNEN DE ACUERDO CON LAS CONDICIONES SEÑALADAS EN EL ESTUDIO PREVIO, DENTRO DEL MARCO DEL PROYECTO DE LA OPTIMIZACIÓN DE LAS CAPACIDADES ESTRATÉGICAS INSTITUCIONALES DE MIGRACIÓN COLOMBIA A NIVEL NACIONAL.</t>
  </si>
  <si>
    <t>PRESTAR SERVICIOS PROFESIONALES PARA EL MEJORAMIENTO PERMANENTE DE LOS INSTRUMENTOS DE GESTIÓN, SEGUIMIENTO, MEJORA Y FORTALECIMIENTO DEL SISTEMA INTEGRADO DE GESTIÓN Y DEMÁS QUE SE LE ASIGNEN DE ACUERDO CON LAS CONDICIONES SEÑALADAS EN EL ESTUDIO PREVIO, DENTRO DEL MARCO DEL PROYECTO DE LA OPTIMIZACIÓN DE LAS CAPACIDADES ESTRATÉGICAS INSTITUCIONALES DE MIGRACIÓN COLOMBIA A NIVEL NACIONAL.</t>
  </si>
  <si>
    <t>PRESTAR SERVICIOS PROFESIONALES EN TEMAS RELACIONADOS CON LAS POLÍTICAS DE GESTIÓN INSTITUCIONAL, EL DIRECCIONAMIENTO ESTRATÉGICO, LAS METAS INSTITUCIONALES Y EL MODELO INTEGRADO DE PLANEACIÓN Y GESTIÓN Y DEMÁS QUE SE LE ASIGNEN DE ACUERDO CON LAS CONDICIONES SEÑALADAS EN EL ESTUDIO PREVIO, DENTRO DEL MARCO DEL PROYECTO DE LA OPTIMIZACIÓN DE LAS CAPACIDADES ESTRATÉGICAS INSTITUCIONALES DE MIGRACIÓN COLOMBIA A NIVEL NACIONAL.</t>
  </si>
  <si>
    <t>84111600;84111603;80111600</t>
  </si>
  <si>
    <t>CONTRATAR EL SERVICIO DE AUDITORÍA DE SEGUIMIENTO A LA CERTIFICACIÓN EN LA NORMA TÉCNICA DE CALIDAD ISO 9001:2015 GESTIÓN DE CALIDAD, DENTRO DEL MARCO DEL PROYECTO DE LA OPTIMIZACIÓN DE LAS CAPACIDADES ESTRATÉGICAS INSTITUCIONALES DE MIGRACIÓN COLOMBIA A NIVEL NACIONAL.</t>
  </si>
  <si>
    <t>NACIÓN/PROPIOS</t>
  </si>
  <si>
    <t>PRESTAR SERVICIOS PROFESIONALES PARA IMPLEMENTAR LA POLÍTICA DE GESTIÓN DE LA INFORMACIÓN ESTADÍSTICA, INCLUYENDO EL FORTALECIMIENTO DE REGISTROS ADMINISTRATIVOS BAJO LA NORMATIVIDAD NTCPE 1000/2020, PROYECCIONES DE FLUJOS MIGRATORIOS, CENSO DE MIGRANTES VENEZOLANAS(OS) EN COLOMBIA, GENERACIÓN DE INSUMOS ESTADÍSTICOS PARA LA VISUALIZACIÓN DE LA INFORMACIÓN GARANTIZANDO DATOS DE CALIDAD PARA LA TOMA DE DECISIONES, Y DEMÁS QUE SE LE ASIGNEN DE ACUERDO CON LAS CONDICIONES SEÑALADAS EN EL ESTUDIO PREVIO, DENTRO DEL MARCO DEL PROYECTO DE LA OPTIMIZACIÓN DE LAS CAPACIDADES ESTRATÉGICAS INSTITUCIONALES DE MIGRACIÓN COLOMBIA A NIVEL NACIONAL.</t>
  </si>
  <si>
    <t>PRESTAR SERVICIOS PROFESIONALES AL OBSERVATORIO DE MIGRACIONES, MIGRANTES Y MOVILIDAD HUMANA (OM3), EN MATERIA DEL ANÁLISIS CUALITATIVO DE LA INFORMACIÓN ESTADÍSTICA MIGRATORIA, A FIN DE ELABORAR INFORMES PERIÓDICOS Y ESPECIALES, ARTÍCULOS Y DOCUMENTOS DE POLÍTICA, ASÍ COMO LA PARTICIPACIÓN EN EVENTOS SOBRE LAS DIVERSAS DINÁMICAS MIGRATORIAS Y DEMÁS QUE SE LE ASIGNEN DE ACUERDO CON LAS CONDICIONES SEÑALADAS EN EL ESTUDIO PREVIO, DENTRO DEL MARCO DEL PROYECTO DE LA OPTIMIZACIÓN DE LAS CAPACIDADES ESTRATÉGICAS INSTITUCIONALES DE MIGRACIÓN COLOMBIA A NIVEL NACIONAL.</t>
  </si>
  <si>
    <t>PRESTAR SERVICIOS PROFESIONALES AL OBSERVATORIO DE MIGRACIONES, MIGRANTES Y MOVILIDAD HUMANA (OM3) Y AL SISTEMA INTEGRADO DE GESTIÓN, A TRAVÉS DEL DISEÑO Y LA DIAGRAMACIÓN DE INFORMES, PIEZAS DE DIFUSIÓN, PRESENTACIONES Y OTROS PRODUCTOS DE COMUNICACIÓN Y DEMÁS QUE SE LE ASIGNEN DE ACUERDO CON LAS CONDICIONES SEÑALADAS EN EL ESTUDIO PREVIO, DENTRO DEL MARCO DEL PROYECTO DE LA OPTIMIZACIÓN DE LAS CAPACIDADES ESTRATÉGICAS INSTITUCIONALES DE MIGRACIÓN COLOMBIA A NIVEL NACIONAL.</t>
  </si>
  <si>
    <t>PRESTAR SERVICIOS PROFESIONALES AL CENTRO ESTRATÉGICO CONJUNTO DE ANÁLISIS MIGRATORIO (CECAM), EN MATERIA DE DATOS, INDICADORES Y EL DESARROLLO DE LA POLÍTICA DE GESTIÓN DE LA INFORMACIÓN ESTADÍSTICA  Y DEMÁS QUE SE LE ASIGNEN DE ACUERDO CON LAS CONDICIONES SEÑALADAS EN EL ESTUDIO PREVIO, DENTRO DEL MARCO DEL PROYECTO DE LA OPTIMIZACIÓN DE LAS CAPACIDADES ESTRATÉGICAS INSTITUCIONALES DE MIGRACIÓN COLOMBIA A NIVEL NACIONAL.</t>
  </si>
  <si>
    <t>PRESTAR SERVICIOS PROFESIONALES EN MATERIA DEL ANÁLISIS CUALITATIVO DE DATOS Y CIFRAS DE LOS DIVERSOS FENÓMENOS MIGRATORIOS, A PARTIR DE LOS CUALES GENERAR INFORMES Y ESTUDIOS, QUE APORTEN EN LA TOMA DE DECISIONES Y EN EL DISEÑO DE POLÍTICAS Y ESTRATEGIAS INSTITUCIONALES AL OBSERVATORIO DE MIGRACIONES, MIGRANTES Y MOVILIDAD HUMANA (OM3) Y DEMÁS QUE SE LE ASIGNEN DE ACUERDO CON LAS CONDICIONES SEÑALADAS EN EL ESTUDIO PREVIO, DENTRO DEL MARCO DEL PROYECTO DE LA OPTIMIZACIÓN DE LAS CAPACIDADES ESTRATÉGICAS INSTITUCIONALES DE MIGRACIÓN COLOMBIA A NIVEL NACIONAL.</t>
  </si>
  <si>
    <t>PRESTAR SERVICIOS PROFESIONALES EN EL DESARROLLO E IMPLEMENTACIÓN DE LOS SISTEMAS DE GESTIÓN INTEGRADOS Y SUS CERTIFICACIONES CONFORME A LA NORMATIVIDAD VIGENTE Y DEMÁS QUE SE LE ASIGNEN DE ACUERDO CON LAS CONDICIONES SEÑALADAS EN EL ESTUDIO PREVIO, DENTRO DEL MARCO DEL PROYECTO DE LA OPTIMIZACIÓN DE LAS CAPACIDADES ESTRATÉGICAS INSTITUCIONALES DE MIGRACIÓN COLOMBIA A NIVEL NACIONAL.</t>
  </si>
  <si>
    <t>PRESTAR SERVICIOS PROFESIONALES PARA EL PROCESAMIENTO, LA MINERÍA DE DATOS, Y LA CONSOLIDACIÓN DE INFORMACIÓN DE LAS BASES DE DATOS QUE APORTEN EN LA TOMA DE DECISIONES Y DEMÁS QUE SE LE ASIGNEN DE ACUERDO CON LAS CONDICIONES SEÑALADAS EN EL ESTUDIO PREVIO, DENTRO DEL MARCO DEL PROYECTO DE LA OPTIMIZACIÓN DE LAS CAPACIDADES ESTRATÉGICAS INSTITUCIONALES DE MIGRACIÓN COLOMBIA A NIVEL NACIONAL.</t>
  </si>
  <si>
    <t>SCDI - 1</t>
  </si>
  <si>
    <t>PRESTAR LOS SERVICIOS PROFESIONALES A LA SUBDIRECCIÓN DE CONTROL DISCIPLINARIO INTERNO EN TEMAS JURÍDICOS, EN EL ANÁLISIS, EVALUACIÓN, IMPULSO Y SUSTANCIACIÓN DE LOS PROCESOS DISCIPLINARIOS Y DEMÁS ASUNTOS QUE SE RECEPCIONEN Y ASIGNEN, DE ACUERDO CON LAS CONDICIONES SEÑALADAS Y ESPECIFICACIONES TÉCNICAS DESCRITAS EN LOS ESTUDIOS PREVIOS</t>
  </si>
  <si>
    <t>NELSON YAZO</t>
  </si>
  <si>
    <t>nelson.yazo@migracioncolombia.gov.co</t>
  </si>
  <si>
    <t>SCDI - 2</t>
  </si>
  <si>
    <t>PRESTAR LOS SERVICIOS PROFESIONALES A LA SUBDIRECCIÓN DE CONTROL DISCIPLINARIO INTERNO REALIZANDO LA EVALUACIÓN, EL ANÁLISIS, EL IMPULSO Y SUSTANCIACIÓN DE LOS PROCESOS DISCIPLINARIOS Y EN LOS DEMÁS TEMAS QUE LE ASIGNE LA SUBDIRECCIÓN DE CONTROL DISCIPLINARIO INTERNO, DE ACUERDO CON LAS CONDICIONES SEÑALADAS Y ESPECIFICACIONES TÉCNICAS DESCRITAS EN LOS ESTUDIOS PREVIOS</t>
  </si>
  <si>
    <t>SCDI - 3</t>
  </si>
  <si>
    <t>SCDI - 4</t>
  </si>
  <si>
    <t>PRESTAR SERVICIOS DE APOYO A LA GESTIÓN EN LA SUBDIRECCIÓN DE CONTROL DISCIPLINARIO INTERNO, EN LA GESTIÓN ADMINISTRATIVA, ASISTENCIAL Y DOCUMENTAL DE ACUERDO CON LAS CONDICIONES SEÑALADAS Y ESPECIFICACIONES TÉCNICAS DESCRITAS EN LOS ESTUDIOS PREVIOS.</t>
  </si>
  <si>
    <t>COM - 1</t>
  </si>
  <si>
    <t>ANGELA YIRA</t>
  </si>
  <si>
    <t>angela.jimenez@migracioncolombia.gov.co</t>
  </si>
  <si>
    <t>CONTRATAR EL SERVICIO DE MONITOREO DE MEDIOS MASIVOS DE COMUNICACIÓN.</t>
  </si>
  <si>
    <t>PRESTAR LOS SERVICIOS PROFESIONALES PARA GENERAR, PRODUCIR, EDITAR Y DIVULGAR CONTENIDOS AUDIOVISUALES Y DIGITALES; APOYANDO LAS CAMPAÑAS, EVENTOS Y OTRAS ACCIONES REQUERIDAS POR LA OFICINA DE COMUNICACIONES</t>
  </si>
  <si>
    <t>PRESTAR SERVICIOS DE APOYO A LA GESTIÓN PARA MANEJAR  LAS REDES SOCIALES INSTITUCIONALES; ASÍ COMO REALIZAR LA PRODUCCIÓN DE CONTENIDOS AUDIOVISUALES Y DIGITALES; ADEMÁS DE CREAR E IMPULSAR CAMPAÑAS INSTITUCIONALES REQUERIDAS POR LA OFICINA DE COMUNICACIONES</t>
  </si>
  <si>
    <t>PRESTAR SERVICIOS PROFESIONALES PARA PRODUCIR CONTENIDOS COMUNICACIONALES MULTIFORMATO A FIN DE SER PUBLICADOS EN LOS MEDIOS O CANALES DE COMUNICACIÓN DE MIGRACIÓN COLOMBIA DE ACUERDO A LOS REQUERIMIENTOS DE LA OFICINA DE COMUNICACIONES</t>
  </si>
  <si>
    <t>PRESTAR SERVICIOS PROFESIONALES PARA REALIZAR LA GESTIÓN CONTRACTUAL Y ADMINISTRATIVA DE LA OFICINA ASESORA DE COMUNICACIONES</t>
  </si>
  <si>
    <t>PRESTAR SERVICIOS PROFESIONALES PARA DISEÑAR CONTENIDOS EN LOS MEDIOS Y CANALES DE COMUNICACIÓN DE MIGRACIÓN COLOMBIA, DE ACUERDO A REQUERIMIENTO DE LA OFICINA DE COMUNICACIONES</t>
  </si>
  <si>
    <t>PRESTAR SERVICIOS PROFESIONALES PARA LA PRODUCCIÓN DE VIDEOS,. CORTINILLAS, TRANSICIONES ANIMADAS Y OTROS, DE ACUERDO A LAS CAMPAÑAS INSTITUCIONALES PLANIFICADAS POR LA OFICINA DE COMUNICACIONES</t>
  </si>
  <si>
    <t>PRESTAR SERVICIOS DE APOYO A LA GESTIÓN PARA LA OFICINA DE COMUNICACIONES A FIN DE REALIZAR EL MANTENIMIENTO Y ADMINISTRACIÓN DE CONTENIDOS DE LA PÁGINA WEB Y LA INTRANET DE MIGRACIÓN COLOMBIA</t>
  </si>
  <si>
    <t>SEXT - 1</t>
  </si>
  <si>
    <t xml:space="preserve">PRESTAR LOS SERVICIOS DE APOYO A LA GESTION EN LA SUBDIRECCIÓN DE EXTRANJERÍA  EN LA  RECOPILACIÓN  DE INFORMACIÓN, ACTUALIZACIÓN  Y CRUCE DE INFORMACION EN LOS TEMAS ESTRATEGICOS DE LA SUBDIRECCION.  </t>
  </si>
  <si>
    <t>PRESTAR SERVICIOS PROFESIONALES ESPECIALIZADOS PARA LA VALIDACIÓN O AUTENTICACIÓN DE IDENTIDAD, RELACIONADA CON USUARIOS QUE REQUIEREN CERTIFICADOS DE MOVIMIENTOS MIGRATORIOS.</t>
  </si>
  <si>
    <t>YENITH LOPEZ</t>
  </si>
  <si>
    <t>yenith.lopez@migracioncolombia.gov.co</t>
  </si>
  <si>
    <t>SEXT - 2</t>
  </si>
  <si>
    <t>SEXT - 3</t>
  </si>
  <si>
    <t>SEXT - 4</t>
  </si>
  <si>
    <t xml:space="preserve">PRESTAR LOS SERVICIOS PROFESIONALES EN EL APOYO A LOS PROCESOS MISIONES  DE REGULARIZACION, ARTICULACION  DE ALIANZAS ESTRATEGICAS Y EL ACOMPAÑAMIENTO DE LAS ACTIVIDADES  EN LAS DIRECCIONES REGIONALES EN LA SUBDIRECCION DE EXTRANJERIA </t>
  </si>
  <si>
    <t>PRESTAR LOS SERVICIOS PROFESIONALES ESPECIALIZADOS A LA ENTIDAD EN LA FUNDAMENTACIÓN JURÍDICA DE LOS PROYECTOS ESTRATÉGICOS INSTITUCIONALES Y DEMAS CURSOS DE ACCIÓN JURÍDICOS RELACIONADOS, ASÍ COMO LOS DEMAS TEMAS QUE LE ASIGNE LA DIRECCIÓN GENERAL DE MIGRACIÓN COLOMBIA, DE ACUERDO CON LAS CONDICIONES SEÑALADAS Y ESPECIFICACIONES TÉCNICAS DESCRITAS EN LOS ESTUDIOS PREVIOS</t>
  </si>
  <si>
    <t>LOGICA JURIDICA CONSULTORES</t>
  </si>
  <si>
    <t>Ext. 5061</t>
  </si>
  <si>
    <t>elsa.morales@migracioncolombia.gov.co</t>
  </si>
  <si>
    <t>PRESTAR SERVICIOS PROFESIONALES EN LA FORMULACIÓN Y SEGUIMIENTO DE PROYECTOS DE LA DIRECCIÓN GENERAL, DE ACUERDO CON LAS CONDICIONES Y ESPECIFICACIONES TÉCNICAS SEÑALADAS .</t>
  </si>
  <si>
    <t>CAROLINA ZAPATA</t>
  </si>
  <si>
    <t>PRESTAR LOS SERVICIOS PROFESIONALES PARA LA FORMULACIÓN, ARTICULACIÓN INTERNA E IMPLEMENTACIÓN DEL MODELO DE SEGURIDAD Y PRIVACIDAD DE LA INFORMACIÓN -MSPI-, EN MIGRACIÓN COLOMBIA PERMITIENDO LA MEJORA CONTINUA INSTITUCIONAL.</t>
  </si>
  <si>
    <t xml:space="preserve">PRESTAR SERVICIOS DE APOYO A LA GESTIÓN PARA PROCESOS DE LA DIRECCIÓN GENERAL EN EL SEGUIMIENTO A LOS COMPROMISOS ASUNTOS INTERNACIONALES Y COOPERACIÓN INTERNACIONAL  MULTILATERAL ADQUIRIDOS POR LA ENTIDAD EN EL MARCO DE SU MISIONALIDAD. </t>
  </si>
  <si>
    <t>RAQUEL AMARANTA CARSOZO</t>
  </si>
  <si>
    <t>raquel.cardozo@migracioncolombia.gov.co</t>
  </si>
  <si>
    <t xml:space="preserve">PRESTAR SERVICIOS DE APOYO A LA GESTIÓN PARA PROCESOS DE LA DIRECCIÓN GENERAL EN EL SEGUIMIENTO A LOS COMPROMISOS ASUNTOS INTERNACIONALES Y COOPERACIÓN  INTERNACIONAL BILATERAL ADQUIRIDOS POR LA ENTIDAD EN EL MARCO DE SU MISIONALIDAD. </t>
  </si>
  <si>
    <t>PRESTAR SERVICIOS PROFESIONALES PARA GESTIONAR PROCESOS DE LA DIRECCIÓN GENERAL EN EL SEGUIMIENTO A LOS COMPROMISOS DE COOPERACIÓN INTERNACIONAL EN LA AGENDA DE LA ENTIDAD</t>
  </si>
  <si>
    <t>AMALIA VALERIA OJEDA GONZALEZ</t>
  </si>
  <si>
    <t>PRESTAR SERVICIOS PROFESIONALES CON CONOCIMIENTO EN SERVICIOS A LA CIUDADANÍA PARA EL APOYO A LA SUPERVISIÓN DEL CONTAC CENTER, MEJORAMIENTO DE LOS CANALES DE SERVICIO DE LA ENTIDAD Y LA EJECUCIÓN DEL PROYECTO DE "FORTALECIMIENTO INSTITUCIONAL DEL SERVICIO A LA CIUDADANÍA Y DE ACCIONES PARA LA PARTICIPACIÓN DEMOCRÁTICA DE LA POBLACIÓN MIGRANTE Y COMUNIDADES DE ACOGIDA,</t>
  </si>
  <si>
    <t>CRISTHIAN ESPINOSA</t>
  </si>
  <si>
    <t>MONICA LUCIA ROCHA ARDILA</t>
  </si>
  <si>
    <t>ext. 8420</t>
  </si>
  <si>
    <t>monica.rocha@migracioncolombia.gov.co</t>
  </si>
  <si>
    <t xml:space="preserve">PRESTAR SERVICIOS PROFESIONALES EN MATERIA DE ACCESIBILIDAD Y ATENCIÓN PREFERENCIAL PARA LA EJECUCIÓN DEL PROYECTO DE FORTALECIMIENTO INSTITUCIONAL DEL SERVICIO A LA CIUDADANÍA Y DE ACCIONES PARA LA PARTICIPACIÓN DEMOCRÁTICA DE LA POBLACIÓN MIGRANTE Y COMUNIDADES DE ACOGIDA </t>
  </si>
  <si>
    <t xml:space="preserve"> WALTER LOZANO </t>
  </si>
  <si>
    <t>DG-9</t>
  </si>
  <si>
    <t>PRESTAR SERVICIOS PROFESIONALES AL GIT DE ATENCIÓN Y RELACIONAMIENTO CON LA CIUDADANIA EN LA GESTIÓN DEL PROYECTO DE FORTALECIMIENTO INSTITUCIONAL DEL SERVICIO A LA CIUDADANÍA Y DE ACCIONES PARA LA PARTICIPACIÓN DEMOCRÁTICA DE LA POBLACIÓN MIGRANTE Y COMUNIDADES DE ACOGIDA</t>
  </si>
  <si>
    <t xml:space="preserve"> JESSICA SANCHEZ</t>
  </si>
  <si>
    <t>DG-10</t>
  </si>
  <si>
    <t>PRESTAR SERVICIOS PROFESIONALES PARA LA ORIENTACIÓN DE ESTRATEGIAS DE ATENCIÓN DE FLUJOS MIGRATORIOS EN ZONAS DE FRONTERA A FIN DE SISTEMATIZAR LA INFORMACIÓN RECAUDADA EN LOS DFV Y HACER SEGUIMIENTO INTERINSTITUCIONAL AL PLAN INTEGRAL DE ATENCIÓN Y ACOMPAÑAMIENTO AL DARIÉN (PIAAD). ACCIONES PARA LA ATENCIÓN Y ACOMPAÑAMIENTO DE LA POBLACIÓN MIGRANTE EN EL TERRITORIO NACIONAL</t>
  </si>
  <si>
    <t>ERIK FABIAN JERENA MONTIEL</t>
  </si>
  <si>
    <t>erik.jerena@migracioncolombia.gov.co</t>
  </si>
  <si>
    <t>DG-11</t>
  </si>
  <si>
    <t xml:space="preserve">PRESTAR SERVICIOS PROFESIONALES EN LA FORMULACIÓN Y SEGUIMIENTO DE INICIATIVAS DE COOPERACIÓN INTERNACIONAL PARA LA EJECUCIÓN DEL PROYECTO DE FORTALECIMIENTO INSTITUCIONAL DEL SERVICIO A LA CIUDADANÍA Y DE ACCIONES PARA LA PARTICIPACIÓN DEMOCRÁTICA DE LA POBLACIÓN MIGRANTE Y COMUNIDADES DE ACOGIDA </t>
  </si>
  <si>
    <t>LUZ ANGELA SALCEDO)</t>
  </si>
  <si>
    <t>DG-12</t>
  </si>
  <si>
    <t>CONTRATAR LA IMPLEMENTACIÓN DE ACCIONES PARA EL FORTALECIMIENTO DEL ACCESO DE LA INFORMACIÓN Y COMUNICACIÓN, DE LA POBLACIÓN SORDA, MEDIANTE EL DISEÑO, LA ELABORACIÓN Y LA ACTUALIZACIÓN DEL MATERIAL AUDIOVISUAL INSTITUCIONAL DE MIGRACIÓN COLOMBIA</t>
  </si>
  <si>
    <t>DG-13</t>
  </si>
  <si>
    <t>CONTRATAR EL SERVICIO DE INTERPRETACIÓN REMOTO QUE GARANTICE LA MEDIACIÓN LINGÜÍSTICA EN LENGUA DE SEÑAS COLOMBIANA A CIUDADANOS SORDOS QUE SE ACERQUEN A LOS CFSM Y PCM DE MIGRACIÓN COLOMBIA.</t>
  </si>
  <si>
    <t>SANDRA PATRICIA MESA</t>
  </si>
  <si>
    <t>sandra.mesa@migracioncolombia.gov.co</t>
  </si>
  <si>
    <t>DG-14</t>
  </si>
  <si>
    <t>ADQUIRIR E INSTALAR LA SEÑALIZACIÓN PODOTÁCTIL DE 20*40CM PARA LAS PERSONAS CIEGAS EN LOS CFSM DE CALI, MEDELLÍN Y PEREIRA DE ACUERDO CON LOS LINEAMIENTOS DE LA NTC 5610:2022</t>
  </si>
  <si>
    <t>DG-15</t>
  </si>
  <si>
    <t>Compromiso MRA</t>
  </si>
  <si>
    <t>DG-16</t>
  </si>
  <si>
    <t>DG-17</t>
  </si>
  <si>
    <t>CELEBRAR UN CONVENIO INTER-ADMINISTRATIVO ENTRE LA UNIDAD ADMINISTRATIVA ESPECIAL MIGRACIÓN COLOMBIA UAEMC Y EL RESGUARDO INDIGENA CAIMAN NUEVO, PARA AUNAR ESFUERZOS EN LOS DESARROLLO DE DIALOGOS FRONTERIZOS POR LA VIDA EN EL AÑO 2025</t>
  </si>
  <si>
    <t xml:space="preserve">CONTRATACIÓN DIRECTA CONVENIO INTERADMINISTRATIVO </t>
  </si>
  <si>
    <t xml:space="preserve">CONTRATAR EL SERVICIO DE CONTACT CENTER PARA CUBRIR LOS CANALES DE COMUNICACIÓN Y SERVICIO A LA CIUDADANÍA ESTABLECIDOS POR MIGRACIÓN COLOMBIA </t>
  </si>
  <si>
    <t>DG-18</t>
  </si>
  <si>
    <t>CONTRATAR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t>
  </si>
  <si>
    <t>MARLON RODRIGUEZ</t>
  </si>
  <si>
    <t>MARLON.RODRIGUEZ@MIGRACIONCOLOMBIA.GOV.CO</t>
  </si>
  <si>
    <t>OAJ - 2</t>
  </si>
  <si>
    <t>OAJ - 3</t>
  </si>
  <si>
    <t>PRESTAR LOS SERVICIOS PARA CONSULTA AUTOMÁTICA DE PROCESOS JUDICIALES EN LA RAMA JUDICIAL DE COLOMBIA, DONDE SEA PARTE LA UNIDAD ADMINISTRATIVA ESPECIAL MIGRACIÓN COLOMBIA</t>
  </si>
  <si>
    <t>MARIA FERNANDA HURTADO</t>
  </si>
  <si>
    <t>MARIA.HURTADO@MIGRACIONCOLOMBIA.GOV.CO</t>
  </si>
  <si>
    <t>OAJ - 4</t>
  </si>
  <si>
    <t xml:space="preserve">PRESTAR LOS SERVICIOS PROFESIONALES  EN EL GRUPO DE APOYO MISIONAL Y GESTIÓN DE COBRO COACTIVO  DE LA OFICINA ASESORA JURIDICA PARA  ADELANTAR LOS  CONCEPTOS JURÍDICOS,  LOS ACTOS ADMINISTRATIVOS, Y DÉMAS  INHERENTES  A LA MISIONALIDAD Y FUNCIONAMIENTO DE LA ENTIDAD.  </t>
  </si>
  <si>
    <t>OAJ - 5</t>
  </si>
  <si>
    <t>OAJ - 6</t>
  </si>
  <si>
    <t>PRESTAR LOS SERVICIOS DE APOYO A LA GESTIÓN PARA REALIZAR LAS  ACCIONES DE COBRO PERSUASIVO Y COACTIVO QUE REQUERA  EL  GRUPO DE APOYO MISIONAL Y GESTIÓN DE COBRO COACTIVO  DE LA OFICINA ASESORA JURIDICA.</t>
  </si>
  <si>
    <t>OAJ - 7</t>
  </si>
  <si>
    <t>PRESTAR LOS SERVICIOS PROFESIONALES  EN EL GRUPO DE DEFENSA JUDICIAL, EXTRAJUDICIAL Y VÍA ADMINISTRATIVA DE LA OFICINA ASESORA JURÍDICA DE MIGRACIÓN COLOMBIA PARA  ATENDER Y HACER  LA VIGILANCIA A LAS ACCIONES COSTITUCIONALES Y  ELABORAR  LAS LINEAS JURISPRUDENCIALES REQUERIDAS.</t>
  </si>
  <si>
    <t>OAJ - 8</t>
  </si>
  <si>
    <t>PRESTAR LOS SERVICIOS PROFESIONALES PARA EMITIR CONCEPTOS JURIDICOS  Y ATENDER LAS ACCIONES CONSTITUCIONALES QUE INVOLUCREN A LA UNIDAD ADMINISTRATIVA ESPECIAL MIGRACION COLOMBIA .</t>
  </si>
  <si>
    <t>OAJ - 9</t>
  </si>
  <si>
    <t>PRESTAR LOS SERVICIOS PROFESIONALES EN EL GRUPO DE DEFENSA JUDICIAL, EXTRAJUDICIAL Y VÍA ADMINISTRATIVA DE LA OFICINA ASESORA JURÍDICA DE MIGRACIÓN COLOMBIA PARA EJERCER LA REPRESENTACIÓN PREJUDICIAL, JUDICIAL Y ADMINISTRATIVA DE LA ENTIDAD, ASÍ COMO COMO PARA ATENDER LAS ACCIONES CONSTITUCIONALES.</t>
  </si>
  <si>
    <t>OAJ - 10</t>
  </si>
  <si>
    <t>PRESTAR LOS SERVICIOS PROFESIONALES PARA ATENDER LAS ACCIONES DE TUTELA Y HABEAS CORPUS</t>
  </si>
  <si>
    <t>OAJ - 11</t>
  </si>
  <si>
    <t>PRESTAR LOS  SERVICIOS DE APOYO A LA GESTIÓN PARA ATENDER EL BUZÓN JUDICIAL DE LA ENTIDAD NOTI.JUDICIALES@MIGRACIONCOLOMBIA.GOV.CO,  Y  LOS DÉMAS  ASPECTOS DE APOYO ADMINISTRATIVO  DE LA OFICINA ASESORA JURÍDICA DE LA UAEMC</t>
  </si>
  <si>
    <t>OAJ - 12</t>
  </si>
  <si>
    <t xml:space="preserve">PRESTAR LOS SERVICIOS PROFESIONALES PARA ATENDER JURÍDICAMENTE LAS RESPUESTAS A LOS DERECHOS DE
PETICIÓN Y EJERCER LA DEFENSA JUDICIAL Y  EXTRAJUDICIAL   DE LA UNIDAD ADMINISTRATIVA ESPECIAL MIGRACION COLOMBIA EN LA   VIA CONTENCIOSA ADMINISTRATIVA Y CONSTITUCIONAL. </t>
  </si>
  <si>
    <t>OAJ - 13</t>
  </si>
  <si>
    <t>PRESTAR LOS SERVICIOS PROFESIONALES PARA ORIENTAR LOS ASPECTOS JURIDICOS Y ADMINISTRATIVOS  DE LA OFICINA ASESORA JURÍDICA.</t>
  </si>
  <si>
    <t>OAJ - 14</t>
  </si>
  <si>
    <t>PRESTAR LOS SERVICIOS PROFESIONALES PARA GESTIONAR LOS  ACTOS Y ACTUACIONES PRECONTRACTUALES, CONTRACTUALES Y POSCONTRACTUALES DE COMPETENCIA DE LA OFICINA ASESORA JURIDICA DE LA UNIDAD ADMINISTRATIVA ESPECIAL MIGRACION COLOMBIA</t>
  </si>
  <si>
    <t xml:space="preserve">JORGE ARMANDO RODRIGUEZ </t>
  </si>
  <si>
    <t>JORGE.RODRIGUEZ@MIGRACIONCOLOMBIA.GOV.CO</t>
  </si>
  <si>
    <t>PRESTAR LOS SERVICIOS PROFESIONALES APOYANDO A LA OFICINA DE CONTROL INTERNO, EN LA EJECUCIÓN DEL PLAN ANUAL DE AUDITORIA 2025, PARA EL FORTALECIMIENTO DE LOS PROCESOS DE LA UNIDAD ADMINISTRATIVA ESPECIAL MIGRACIÓN COLOMBIA, CON RELACIÓN A LAS METODOLOGÍAS DEL SISTEMA INTEGRADO DE GESTIÓN -SIG- Y LOS LINEAMIENTOS QUE LE DETERMINE EL JEFE DE LA OFICINA DE CONTROL INTERNO, DE ACUERDO CON LAS CONDICIONES SEÑALADAS Y ESPECIFICACIONES TÉCNICAS DESCRITAS EN LOS ESTUDIOS PREVIOS</t>
  </si>
  <si>
    <t>OSCAR ORLANDO GOMEZ PINTO</t>
  </si>
  <si>
    <t>oscar.gomez@migracioncolombia.gov.co</t>
  </si>
  <si>
    <t>OCOI - 1</t>
  </si>
  <si>
    <t>OCOI - 2</t>
  </si>
  <si>
    <t>PRESTAR LOS SERVICIOS PROFESIONALES PARA LA EJECUCIÓN DE ACTIVIDADES ASOCIADAS A LA GESTIÓN CONTRACTUAL Y ADMINISTRATIVA EN EL MARCO DEL PROYECTO DE FORTALECIMIENTO DE LAS CAPACIDADES Y EVOLUCIÓN DE LAS TECNOLOGÍAS DE LA INFORMACIÓN</t>
  </si>
  <si>
    <t>PRESTAR LOS SERVICIOS PROFESIONALES PARA LA FORMULACIÓN, DESARROLLO Y GESTIÓN DE PLANES, PROGRAMAS Y DOCUMENTACIÓN TÉCNICA, GARANTIZANDO EL CUMPLIMIENTO DE LOS ESTÁNDARES INSTITUCIONALES Y NORMATIVOS APLICABLES, EN EL MARCO DEL PROYECTO DE FORTALECIMIENTO DE LAS CAPACIDADES Y EVOLUCIÓN DE LAS TECNOLOGÍAS DE LA INFORMACIÓN</t>
  </si>
  <si>
    <t>SONIA YANETH AREVALO BONILLA</t>
  </si>
  <si>
    <t>PRESTAR SERVICIOS PROFESIONALES PARA ATENDER ASUNTOS JURÍDICOS Y DE GESTIÓN CONTRACTUAL, DE ACUERDO CON LAS DISPOSICIONES LEGALES VIGENTES, EN EL MARCO DEL PROYECTO DE FORTALECIMIENTO DE LAS CAPACIDADES Y EVOLUCIÓN DE LAS TECNOLOGÍAS DE LA INFORMACIÓN</t>
  </si>
  <si>
    <t>PRESTAR LOS SERVICIOS PROFESIONALES, RELACIONADO CON EL PROYECTO DE INVERSIÓN FORTALECIMIENTO DE LAS CAPACIDADES Y EVOLUCIÓN DE LAS TECNOLOGÍAS DE LA INFORMACIÓN EN MIGRACIÓNCOLOMBIA, EN EL COMPAÑAMIENTO JURIDICO DE LOS PROCESOS DE CONTRATACIÓN EN LAS ETAPAS PRECONTRACTUAL, CONTRACTUAL Y POSTCONTRACTUAL QUE SE ADELANTEN EN LA UAEMC.</t>
  </si>
  <si>
    <t>CLAUDIA VARGAS</t>
  </si>
  <si>
    <t>PRESTAR LOS SERVICIOS PROFESIONALES PARA LA GESTIÓN INTEGRAL Y ADMINISTRACIÓN OPERATIVA DEL CENTRO DE CÓMPUTO EN EL MARCO DEL PROYECTO DE FORTALECIMIENTO DE LAS CAPACIDADES Y EVOLUCIÓN DE LAS TECNOLOGÍAS DE LA INFORMACIÓN</t>
  </si>
  <si>
    <t>JAIME ALEXANDER MENDEZ PULECIO</t>
  </si>
  <si>
    <t>PRESTAR LOS SERVICIOS PROFESIONALES PARA GESTIONAR LA ADMINISTRACIÓN EFICIENTE DE SISTEMAS OPERATIVOS LINUX Y PLATAFORMAS DE VIRTUALIZACIÓN EN EL MARCO DEL PROYECTO DE FORTALECIMIENTO DE LAS CAPACIDADES Y EVOLUCIÓN DE LAS TECNOLOGÍAS DE LA INFORMACIÓN</t>
  </si>
  <si>
    <t>DARIO ORLANDO BECERRA ERAZO</t>
  </si>
  <si>
    <t>PRESTAR LOS SERVICIOS PROFESIONALES PARA LA ADMINISTRAR, MANTENER Y OPTIMIZAR LAS BASES DE DATOS Y SISTEMAS DE INFORMACIÓN EN EL MARCO DEL PROYECTO DE FORTALECIMIENTO DE LAS CAPACIDADES Y EVOLUCIÓN DE LAS TECNOLOGÍAS DE LA INFORMACIÓN</t>
  </si>
  <si>
    <t>DANIEL ENRIQUE BERNAL CONTRERAS</t>
  </si>
  <si>
    <t>PRESTAR LOS SERVICIOS PROFESIONALES PARA EJECUTAR ACTIVIDADES RELACIONADAS CON EL MANTENIMIENTO PREVENTIVO, CORRECTIVO Y GESTIÓN DE RÉPLICAS EN BASES DE DATOS EN EL MARCO DEL PROYECTO DE FORTALECIMIENTO DE LAS CAPACIDADES Y EVOLUCIÓN DE LAS TECNOLOGÍAS DE LA INFORMACIÓN</t>
  </si>
  <si>
    <t>CRISTIAN ANDREY SALINAS FORERO</t>
  </si>
  <si>
    <t>PRESTAR LOS SERVICIOS PROFESIONALES PARA LA GESTIÓN, ADMINISTRACIÓN Y MANTENIMIENTO INTEGRAL DE LAS BASES DE DATOS, GARANTIZANDO SU DISPONIBILIDAD, SEGURIDAD Y RENDIMIENTO ÓPTIMO, EN EL MARCO DEL PROYECTO DE FORTALECIMIENTO DE LAS CAPACIDADES Y EVOLUCIÓN DE LAS TECNOLOGÍAS DE LA INFORMACIÓN</t>
  </si>
  <si>
    <t>LUIS ALEXANDER JIMENEZ ALVARADO</t>
  </si>
  <si>
    <t>PRESTAR LOS SERVICIOS PROFESIONALES PARA LA CONFIGURACIÓN, IMPLEMENTACIÓN Y GESTIÓN DE ENTORNOS TECNOLÓGICOS, DESPLIEGUE DE APLICACIONES Y CONTROL DE VERSIONES DEL CÓDIGO FUENTE DE LOS SISTEMAS DE INFORMACIÓN EN EL MARCO DEL PROYECTO DE FORTALECIMIENTO DE LAS CAPACIDADES Y EVOLUCIÓN DE LAS TECNOLOGÍAS DE LA INFORMACIÓN</t>
  </si>
  <si>
    <t>ADRIAN AUGUSTO FERNANDEZ ANZOLA</t>
  </si>
  <si>
    <t xml:space="preserve">PRESTAR LOS  SERVICIOS PROFESIONALES PARA EL SOPORTE Y MANTENIMIENTO DEL SISTEMA DE GESTIÓN DOCUMENTAL ORFEO, ASEGURANDO SU OPERATIVIDAD, EFICIENCIA Y CAPACIDAD DE ADAPTACIÓN A LOS REQUERIMIENTOS FUNCIONALES Y TÉCNICOS, EN EL MARCO DEL PROYECTO DE FORTALECIMIENTO DE LAS CAPACIDADES Y EVOLUCIÓN DE LAS TECNOLOGÍAS DE LA INFORMACIÓN. </t>
  </si>
  <si>
    <t>PRESTAR LOS SERVICIOS PROFESIONALES PARA  EL LEVANTAMIENTO, ESPECIFICACIÓN DE REQUERIMIENTOS, REALIZACIÓN DE PRUEBAS Y CAPACITACIÓN, ORIENTADAS AL DESARROLLO, IMPLEMENTACIÓN Y MEJORA CONTINUA DE LOS SISTEMAS DE INFORMACIÓN, CONFORME A LOS ESTÁNDARES TÉCNICOS Y METODOLOGÍAS, EN EL MARCO DEL PROYECTO DE FORTALECIMIENTO DE LAS CAPACIDADES Y EVOLUCIÓN DE LAS TECNOLOGÍAS DE LA INFORMACIÓN</t>
  </si>
  <si>
    <t>DEISSY YOHANA NEITA NUVAN</t>
  </si>
  <si>
    <t>PRESTAR LOS SERVICIOS PROFESIONALES PARA LA GESTIÓN GESTIÓN Y ADMINISTRACIÓN  INTEGRAL DE LA INFRAESTRUCTURA DE HARDWARE Y SOFTWARE DE LOS SISTEMAS DE INFORMACIÓN, GARANTIZANDO SU DISPONIBILIDAD, SEGURIDAD Y DESEMPEÑO ÓPTIMO CONFORME A LOS ESTÁNDARES TÉCNICOS Y NORMATIVOS APLICABLES EN EL MARCO DEL PROYECTO DE FORTALECIMIENTO DE LAS CAPACIDADES Y EVOLUCIÓN DE LAS TECNOLOGÍAS DE LA INFORMACIÓN</t>
  </si>
  <si>
    <t>JORGE ALBERTO TIBADUIZA RINCÓN</t>
  </si>
  <si>
    <t>PRESTAR LOS SERVICIOS PROFESIONALES PARA EL SEGUIMIENTO Y CONTROL DEL CICLO DE DESARROLLO DE SOFTWARE, PARA ASEGURAR EL CUMPLIMIENTO DE LOS ESTÁNDARES DE CALIDAD, NORMATIVAS TÉCNICAS Y MEJORES PRÁCTICAS, EN EL MARCO DEL PROYECTO DE FORTALECIMIENTO DE LAS CAPACIDADES Y EVOLUCIÓN DE LAS TECNOLOGÍAS DE LA INFORMACIÓN</t>
  </si>
  <si>
    <t>VERONICA BEATRIZ BORGES CELIN</t>
  </si>
  <si>
    <t>PRESTAR LOS SERVICIOS PROFESIONALES PARA LA OFICINA DE TECNOLOGÍA DE LA INFORMACIÓN DE MIGRACIÓN COLOMBIA, MEDIANTE LA EJECUCIÓN DE ACTIVIDADES RELACIONADAS CON EL DESARROLLO, MANTENIMIENTO Y OPTIMIZACIÓN DE APLICACIONES EN LENGUAJE DE PROGRAMACIÓN .NET, CONFORME A LOS ESTÁNDARES TÉCNICOS Y METODOLOGÍAS, EN EL MARCO DEL PROYECTO DE FORTALECIMIENTO DE LAS CAPACIDADES Y EVOLUCIÓN DE LAS TECNOLOGÍAS DE LA INFORMACIÓN</t>
  </si>
  <si>
    <t>DANIEL MAURICIO AREVALO RAMIREZ</t>
  </si>
  <si>
    <t>PRESTAR LOS SERVICIOS PROFESIONALES PARA LA OFICINA DE TECNOLOGÍA DE LA INFORMACIÓN DE MIGRACIÓN COLOMBIA EN LAS ACTIVIDADES RELACIONADAS CON EL DESARROLLO DE APLICACIONES UTILIZANDO EL LENGUAJE DE PROGRAMACIÓN .NET, ASEGURANDO SU CALIDAD, FUNCIONALIDAD, EN EL MARCO DEL PROYECTO DE FORTALECIMIENTO DE LAS CAPACIDADES Y EVOLUCIÓN DE LAS TECNOLOGÍAS DE LA INFORMACIÓN</t>
  </si>
  <si>
    <t>WILMAR ALDEMAR CABEZAS PISCO</t>
  </si>
  <si>
    <t>PRESTAR LOS SERVICIOS PROFESIONALES PARA LA ATENCIÓN DE REQUERIMIENTOS Y EL MONITOREO DE LAS RÉPLICAS DE BASES DE DATOS DE MIGRACIÓN COLOMBIA, ASEGURANDO SU DISPONIBILIDAD, INTEGRIDAD Y DESEMPEÑO, EN EL MARCO DEL PROYECTO DE FORTALECIMIENTO DE LAS CAPACIDADES Y EVOLUCIÓN DE LAS TECNOLOGÍAS DE LA INFORMACIÓN</t>
  </si>
  <si>
    <t>EDUBIN TORRES PEÑA</t>
  </si>
  <si>
    <t>PRESTAR LOS SERVICIOS PROFESIONALES PARA EL LEVANTAMIENTO DE REQUERIMIENTOS, ANÁLISIS, EJECUCIÓN DE PRUEBAS, Y DOCUMENTACIÓN EN LAS FASES DE CONSTRUCCIÓN, IMPLEMENTACIÓN DE LOS APLICATIVOS DE MIGRACION COLOMBIA, EN EL MARCO DEL PROYECTO DE FORTALECIMIENTO DE LAS CAPACIDADES Y EVOLUCIÓN DE LAS TECNOLOGÍAS DE LA INFORMACIÓN</t>
  </si>
  <si>
    <t>ANYELY GOMEZ GOMEZ</t>
  </si>
  <si>
    <t>PRESTAR LOS SERVICIOS PROFESIONALES PARA EL SOPORTE TÉCNICO, MANTENIMIENTO Y OPTIMIZACIÓN DE LA INTRANET Y SITIO WEB DE LA UAEMC, EN EL MARCO DEL PROYECTO DE FORTALECIMIENTO DE LAS CAPACIDADES Y EVOLUCIÓN DE LAS TECNOLOGÍAS DE LA INFORMACIÓN</t>
  </si>
  <si>
    <t>JONNATHAN DAVID TRIANA BOTIA</t>
  </si>
  <si>
    <t>PRESTAR LOS SERVICIOS PROFESIONALES PARA EL SEGUIMIENTO, MANTENIMIENTO Y MEJORA CONTINUA DE LA SEGURIDAD INFORMÁTICA DE LA UAEMC, EN EL MARCO DEL PROYECTO DE FORTALECIMIENTO DE LAS CAPACIDADES Y EVOLUCIÓN DE LAS TECNOLOGÍAS DE LA INFORMACIÓN</t>
  </si>
  <si>
    <t>ISIS JOHANNA GOMEZ PERALTA</t>
  </si>
  <si>
    <t>PRESTAR SERVICIOS PROFESIONALES PARA LA GESTIÓN Y SOPORTE DE REDES DE COMUNICACIONES LAN Y WAN, ADMINISTRACIÓN DE SERVICIOS DE DIRECTORIO ACTIVO, Y CONFIGURACIÓN DE DHCP EN ENTORNOS DE SISTEMAS OPERATIVOS WINDOWS SERVER, ASEGURANDO SU FUNCIONAMIENTO Y RENDIMIENTO ÓPTIMO, EN EL MARCO DEL PROYECTO DE FORTALECIMIENTO DE LAS CAPACIDADES Y EVOLUCIÓN DE LAS TECNOLOGÍAS DE LA INFORMACIÓN</t>
  </si>
  <si>
    <t>YEISON MORENO GOMEZ</t>
  </si>
  <si>
    <t>PRESTAR LOS SERVICIOS PROFESIONALES PARA LA GESTIÓN Y ADMINISTRACIÓN DE PLATAFORMAS TECNOLÓGICAS, ASÍ COMO PARA LA ATENCIÓN Y RESOLUCIÓN DE REQUERIMIENTOS DE DESARROLLO DE LOS SISTEMAS DE INFORMACIÓN DE LA UAEMC, GARANTIZANDO SU EFICIENCIA, SEGURIDAD Y ALINEACIÓN CON LOS OBJETIVOS ESTRATÉGICOS DE LA ENTIDAD, EN EL MARCO DEL PROYECTO DE FORTALECIMIENTO DE LAS CAPACIDADES Y EVOLUCIÓN DE LAS TECNOLOGÍAS DE LA INFORMACIÓN</t>
  </si>
  <si>
    <t>CAMILO ANDRES CARDENAS CRUZ</t>
  </si>
  <si>
    <t>PRESTAR LOS SERVICIOS PROFESIONALES PARA EL DESARROLLO DE NUEVAS FUNCIONALIDADES, OPTIMIZACIÓN DE LA INFRAESTRUCTURA, GESTIÓN E INTEGRACIÓN DEL SISTEMA DE GESTIÓN DOCUMENTAL ORFEO, GARANTIZANDO SU DESEMPEÑO EFICIENTE Y SU ALINEACIÓN CON LOS REQUERIMIENTOS OPERATIVOS, EN EL MARCO DEL PROYECTO DE FORTALECIMIENTO DE LAS CAPACIDADES Y EVOLUCIÓN DE LAS TECNOLOGÍAS DE LA INFORMACIÓN</t>
  </si>
  <si>
    <t>CARLOS ALBERTO BARRERO CANTOR</t>
  </si>
  <si>
    <t>PRESTAR LOS SERVICIOS PROFESIONALES PARA EL DESARROLLO, MANTENIMIENTO Y SOPORTE DE APLICACIONES JAVA, ATENDIENDO LOS REQUERIMIENTOS FUNCIONALES Y LA GESTIÓN DE INCIDENTES EN CUMPLIMIENTO DE LOS ESTÁNDARES TÉCNICOS, BUENAS PRÁCTICAS Y METODOLOGÍAS, EN EL MARCO DEL PROYECTO DE FORTALECIMIENTO DE LAS CAPACIDADES Y EVOLUCIÓN DE LAS TECNOLOGÍAS DE LA INFORMACIÓN</t>
  </si>
  <si>
    <t xml:space="preserve">JAIME FERNANDO CANTILLO MONROY </t>
  </si>
  <si>
    <t>PRESTAR LOS SERVICIOS PROFESIONALES PARA LA ADMINISTRACIÓN Y DESARROLLO DE FUNCIONALIDADES EN EL BUS DE DATOS ORACLE, GARANTIZANDO SU ÓPTIMO RENDIMIENTO, INTEGRACIÓN Y ALINEACIÓN CON LOS REQUERIMIENTOS TÉCNICOS Y OPERATIVOS, EN EL MARCO DEL PROYECTO DE FORTALECIMIENTO DE LAS CAPACIDADES Y EVOLUCIÓN DE LAS TECNOLOGÍAS DE LA INFORMACIÓN</t>
  </si>
  <si>
    <t xml:space="preserve">ANA JOHANA CAMELO BARRERA </t>
  </si>
  <si>
    <t>PRESTAR LOS SERVICIOS PROFESIONALES PARA EL DESARROLLO DE SOFTWARE Y RESOLUCIÓN DE INCIDENTES EN APLICACIONES DESARROLLADAS EN LENGUAJE JAVA, GARANTIZANDO EL CUMPLIMIENTO DE LOS REQUERIMIENTOS FUNCIONALES Y ESTÁNDARES TÉCNICOS ESTABLECIDOS, EN EL MARCO DEL PROYECTO DE FORTALECIMIENTO DE LAS CAPACIDADES Y EVOLUCIÓN DE LAS TECNOLOGÍAS DE LA INFORMACIÓN</t>
  </si>
  <si>
    <t>ARTURO DOMINGUEZ TELLO</t>
  </si>
  <si>
    <t>PRESTAR LOS SERVICIOS PROFESIONALES PARA LA ADMINISTRACIÓN DE LOS SERVIDORES Y SERVICIOS DE LA INFRAESTRUCTURA TECNOLÓGICA QUE SOPORTA A LA UNIDAD ADMINISTRATIVA ESPECIAL MIGRACIÓN COLOMBIA, GARANTIZANDO SU ÓPTIMO RENDIMIENTO, DISPONIBILIDAD Y SEGURIDAD, EN EL MARCO DEL PROYECTO DE FORTALECIMIENTO DE LAS CAPACIDADES Y EVOLUCIÓN DE LAS TECNOLOGÍAS DE LA INFORMACIÓN</t>
  </si>
  <si>
    <t>KEYNER FABIAN APARICIO SANDOVAL</t>
  </si>
  <si>
    <t>PRESTAR SERVICIOS PROFESIONALES PARA LA GESTIÓN Y ADMINISTRACIÓN DE LA TELEFONÍA FIJA, MÓVIL Y CANALES DE COMUNICACIÓN, ASEGURANDO SU CORRECTO FUNCIONAMIENTO Y EFICIENCIA OPERATIVA, EN EL MARCO DEL PROYECTO DE FORTALECIMIENTO DE LAS CAPACIDADES Y EVOLUCIÓN DE LAS TECNOLOGÍAS DE LA INFORMACIÓN</t>
  </si>
  <si>
    <t>CARLOS EDUARDO BARRAGAN PLAZAS</t>
  </si>
  <si>
    <t>PRESTAR LOS SERVICIOS PROFESIONALES PARA GESTIONAR REQUERIMIENTOS DE LAS BASES DE DATOS PARA EL SISTEMA DE ENROLAMIENTO BIOMÉTRICO E IMPRESIÓN DE DOCUMENTOS PPT, EN EL MARCO DEL PROYECTO DE FORTALECIMIENTO DE LAS CAPACIDADES Y EVOLUCIÓN DE LAS TECNOLOGÍAS DE LA INFORMACIÓN</t>
  </si>
  <si>
    <t>ERWIN HERNAN ORTIZ</t>
  </si>
  <si>
    <t>PRESTAR LOS SERVICIOS PROFESIONALES PARA EL DESARROLLO, MANTENIMIENTO Y SOPORTE DE APLICACIONES JAVA, GESTIONANDO LOS REQUERIMIENTOS FUNCIONALES Y LA RESOLUCIÓN DE INCIDENTES, CONFORME A LOS ESTÁNDARES TÉCNICOS Y LAS MEJORES PRÁCTICAS EN DESARROLLO DE SOFTWARE, EN EL MARCO DEL PROYECTO DE FORTALECIMIENTO DE LAS CAPACIDADES Y EVOLUCIÓN DE LAS TECNOLOGÍAS DE LA INFORMACIÓN</t>
  </si>
  <si>
    <t>PRESTAR LOS SERVICIOS PROFESIONALES EN LAS ACTIVIDADES RELACIONADAS CON EL DESARROLLO, MANTENIMIENTO Y ACTUALIZACIÓN DE LAS APLICACIONES ADMINISTRATIVAS DE MIGRACION COLOMBIA, EN EL MARCO DEL PROYECTO DE FORTALECIMIENTO DE LAS CAPACIDADES Y EVOLUCIÓN DE LAS TECNOLOGÍAS DE LA INFORMACIÓN, GARANTIZANDO SU CORRECTO FUNCIONAMIENTO Y ALINEACIÓN CON LOS REQUISITOS TÉCNICOS ESTABLECIDOS.</t>
  </si>
  <si>
    <t>PRESTAR SERVICIOS PROFESIONALES EN LA IMPLEMENTACIÓN Y OPTIMIZACIÓN DE INFRAESTRUCTURA PARA CENTROS DE CÓMPUTO (ON-PREMISE/NUBE) Y EN EL DISEÑO E IMPLEMENTACIÓN DE SOLUCIONES INTEGRALES, EN EL MARCO DEL PROYECTO DE FORTALECIMIENTO DE LAS CAPACIDADES Y EVOLUCIÓN DE LAS TECNOLOGÍAS DE LA INFORMACIÓN, ASEGURANDO EFICIENCIA, ESCALABILIDAD Y ALINEACIÓN CON LOS REQUISITOS OPERATIVOS Y ESTRATÉGICOS.</t>
  </si>
  <si>
    <t>PRESTAR LOS SERVICIOS PROFESIONALES EN LAS ACTIVIDADES RELACIONADAS CON EL DESARROLLO, MANTENIMIENTO Y MEJORA DE APLICACIONES EN LENGUAJE .NET, EN EL MARCO DEL PROYECTO DE FORTALECIMIENTO DE LAS CAPACIDADES Y EVOLUCIÓN DE LAS TECNOLOGÍAS DE LA INFORMACIÓN,  ASEGURANDO EL CUMPLIMIENTO DE LOS REQUERIMIENTOS FUNCIONALES Y ESTÁNDARES TÉCNICOS ESTABLECIDOS.</t>
  </si>
  <si>
    <t>PRESTAR SERVICIOS DE APOYO A LA GESTIÓN EN EL DESARROLLO, MANTENIMIENTO Y SOPORTE DE APLICACIONES, EN EL MARCO DEL PROYECTO DE FORTALECIMIENTO DE LAS CAPACIDADES Y EVOLUCIÓN DE LAS TECNOLOGÍAS DE LA INFORMACIÓN,  ASEGURANDO SU FUNCIONALIDAD Y CUMPLIMIENTO DE LOS ESTÁNDARES TÉCNICOS ESTABLECIDOS.</t>
  </si>
  <si>
    <t>PRESTAR SERVICIOS PROFESIONALES PARA EL IMPULSO DE LA RENOVACIÓN TÉCNOLOGICA EN LO RELACIONADO CON EL RECAUDO DE LA UAEMC, EN EL MARCO DEL PROYECTO DE FORTALECIMIENTO DE LAS CAPACIDADES Y EVOLUCIÓN DE LAS TECNOLOGÍAS DE LA INFORMACIÓN</t>
  </si>
  <si>
    <t>PRESTAR LOS SERVICIOS PROFESIONALES EJECUTANDO ACTIVIDADES RELACIONADAS CON EL DESARROLLO, MANTENIMIENTO Y OPTIMIZACIÓN DE APLICACIONES EN LENGUAJE DE PROGRAMACIÓN .NET, EN EL MARCO DEL PROYECTO DE FORTALECIMIENTO DE LAS CAPACIDADES Y EVOLUCIÓN DE LAS TECNOLOGÍAS DE LA INFORMACIÓN, CONFORME A LOS ESTÁNDARES TÉCNICOS Y METODOLOGÍAS ESTABLECIDAS.</t>
  </si>
  <si>
    <t>PRESTAR LOS SERVICIOS PROFESIONALES PARA EL MONITOREO, GESTÍON DE INCIDENTES Y AJUSTES EN EL BUS DE DATOS ORACLE, EN EL MARCO DEL PROYECTO DE FORTALECIMIENTO DE LAS CAPACIDADES Y EVOLUCIÓN DE LAS TECNOLOGÍAS DE LA INFORMACIÓN, GARANTIZANDO SU ÓPTIMO RENDIMIENTO, INTEGRACIÓN Y ALINEACIÓN CON LOS REQUERIMIENTOS TÉCNICOS Y OPERATIVOS ESTABLECIDOS.</t>
  </si>
  <si>
    <t>PRESTAR LOS SERVICIOS PROFESIONALES PARA EL DESARROLLO EN LENGUAJE JAVA Y CREACIÓN DE SERVICIOS WEB, EN EL MARCO DEL PROYECTO DE FORTALECIMIENTO DE LAS CAPACIDADES Y EVOLUCIÓN DE LAS TECNOLOGÍAS DE LA INFORMACIÓN</t>
  </si>
  <si>
    <t>PRESTAR LOS SERVICIOS PROFESIONALES COMO ENLACE EN TEMAS TECNOLÓGICOS CON LA SUBDIRECCIÓN DE EXTRANJERÍA, EN EL MARCO DEL PROYECTO DE FORTALECIMIENTO DE LAS CAPACIDADES Y EVOLUCIÓN DE LAS TECNOLOGÍAS DE LA INFORMACIÓN</t>
  </si>
  <si>
    <t>PRESTAR LOS SERVICIOS PROFESIONALES PARA EL DESARROLLO E IMPLEMENTACIÓN DE APLICACIONES ASEGURANDO SU CORRECTO FUNCIONAMIENTO E INTEGRACIÓN, EN EL MARCO DEL PROYECTO DE FORTALECIMIENTO DE LAS CAPACIDADES Y EVOLUCIÓN DE LAS TECNOLOGÍAS DE LA INFORMACIÓN, CUMPLIMIENDO DE LOS ESTÁNDARES TÉCNICOS Y OPERATIVOS ESTABLECIDOS.</t>
  </si>
  <si>
    <t>PRESTAR SERVICIOS DE APOYO A LA GESTIÓN EN LA OFICINA DE TECNOLOGÍA DE LA INFORMACIÓN, EN ÁREAS RELACIONADAS CON EL SOPORTE TÉCNICO Y MANTENIMIENTO DE UNIDADES DE ENROLAMIENTO BIOMÉTRICO, GARANTIZANDO SU OPERATIVIDAD Y CONFIABILIDAD, EN EL MARCO DEL PROYECTO DE FORTALECIMIENTO DE LAS CAPACIDADES Y EVOLUCIÓN DE LAS TECNOLOGÍAS DE LA INFORMACIÓN.</t>
  </si>
  <si>
    <t>JUAN GUILLERMO RODRIGUEZ</t>
  </si>
  <si>
    <t xml:space="preserve">DIANA LORENA SALINAS ORTEGON </t>
  </si>
  <si>
    <t>JULIAN FABIANI PARRA ROJAS</t>
  </si>
  <si>
    <t>CONTRATAR LA EXTENSIÓN DE GARANTÍA PARA LAS LECTORAS DE DOCUMENTOS Y ACTUALIZACIÓN DEL SOFTWARE DE VALIDACIÓN DE DOCUMENTOS.</t>
  </si>
  <si>
    <t>SERVICIO DE INFORMACIÓN ANTICIPADA DE VIAJEROS (APIS - POR SUS SIGLAS EN INGLÉS ADVANCE PASSENGER INFORMATION SYSTEM)</t>
  </si>
  <si>
    <t>SERVICIOS API</t>
  </si>
  <si>
    <t>CERTIFICADOS DIGITALES</t>
  </si>
  <si>
    <t>IMPLEMENTACIÓN GLPI</t>
  </si>
  <si>
    <t>SOPORTE SOLUCIÓN BIOMETRICA Y APLICATIVO CEID</t>
  </si>
  <si>
    <t>IMPLEMENTACION DE SISTEMA DE INFORMACION</t>
  </si>
  <si>
    <t>ACTUALIZACIÓN LICENCIAS SPSS</t>
  </si>
  <si>
    <t>SOPORTE ZABBIX</t>
  </si>
  <si>
    <t>IMAGUNET</t>
  </si>
  <si>
    <t>CABLEADO ESTRUCTURADO</t>
  </si>
  <si>
    <t xml:space="preserve">MANTENER Y RENOVAR UPS´S </t>
  </si>
  <si>
    <t>CANNEDHEAD</t>
  </si>
  <si>
    <t xml:space="preserve">CONTRATAR LA ACTUALIZACIÓN Y SOPORTE PARA SOFTWARE TABLEAU </t>
  </si>
  <si>
    <t>ACTUALIZACIÓN LICENCIAS TABLEAU</t>
  </si>
  <si>
    <t>ALVARO VARGAS CASTELLANOS</t>
  </si>
  <si>
    <t>MARIA NARCISA CHAVERRA</t>
  </si>
  <si>
    <t>JUAN CARLOS VELEZ</t>
  </si>
  <si>
    <t>VENANCIO LOPEZ</t>
  </si>
  <si>
    <t>venancio.lopez@migracioncolombia.gov.co</t>
  </si>
  <si>
    <t>sonia.arevalo@migracioncolombia.gov.co</t>
  </si>
  <si>
    <t>oscar.valderrama@migracioncolombia.gov.co</t>
  </si>
  <si>
    <t xml:space="preserve">OFICINA ASESORA DE PLANEACIÓN </t>
  </si>
  <si>
    <t>DIEGO LOPEZ</t>
  </si>
  <si>
    <t>diego.lopez@migracioncolombia.gov.co</t>
  </si>
  <si>
    <t>CONTRATACION DIRECTA -EXCLUSIVIDAD</t>
  </si>
  <si>
    <t>JAIME ALEXANDER MENDEZ</t>
  </si>
  <si>
    <t>jaime.mendez@migracioncolombia.gov.co</t>
  </si>
  <si>
    <t>CONTRATACIÓN DIRECTA - IDONEIDAD</t>
  </si>
  <si>
    <t>alvaro.vargas@migracioncolombia.gov.co</t>
  </si>
  <si>
    <t>43232400;32101617;43233201</t>
  </si>
  <si>
    <t>43231600;81112202</t>
  </si>
  <si>
    <t>OTIN -2</t>
  </si>
  <si>
    <t>OTIN -3</t>
  </si>
  <si>
    <t>OTIN -4</t>
  </si>
  <si>
    <t>OTIN -5</t>
  </si>
  <si>
    <t>OTIN -6</t>
  </si>
  <si>
    <t>OTIN -7</t>
  </si>
  <si>
    <t>OTIN -8</t>
  </si>
  <si>
    <t>OTIN -9</t>
  </si>
  <si>
    <t>OTIN -10</t>
  </si>
  <si>
    <t>OTIN -11</t>
  </si>
  <si>
    <t>OTIN -12</t>
  </si>
  <si>
    <t>OTIN -13</t>
  </si>
  <si>
    <t>OTIN -14</t>
  </si>
  <si>
    <t>OTIN -15</t>
  </si>
  <si>
    <t>OTIN -16</t>
  </si>
  <si>
    <t>OTIN -17</t>
  </si>
  <si>
    <t>OTIN -18</t>
  </si>
  <si>
    <t>OTIN -19</t>
  </si>
  <si>
    <t>OTIN -20</t>
  </si>
  <si>
    <t>OTIN -21</t>
  </si>
  <si>
    <t>OTIN -22</t>
  </si>
  <si>
    <t>OTIN -23</t>
  </si>
  <si>
    <t>OTIN -24</t>
  </si>
  <si>
    <t>OTIN -25</t>
  </si>
  <si>
    <t>OTIN -26</t>
  </si>
  <si>
    <t>OTIN -27</t>
  </si>
  <si>
    <t>OTIN -28</t>
  </si>
  <si>
    <t>OTIN -29</t>
  </si>
  <si>
    <t>OTIN -30</t>
  </si>
  <si>
    <t>OTIN -31</t>
  </si>
  <si>
    <t>OTIN -32</t>
  </si>
  <si>
    <t>OTIN -33</t>
  </si>
  <si>
    <t>OTIN -34</t>
  </si>
  <si>
    <t>OTIN -35</t>
  </si>
  <si>
    <t>OTIN -36</t>
  </si>
  <si>
    <t>OTIN -37</t>
  </si>
  <si>
    <t>OTIN -38</t>
  </si>
  <si>
    <t>OTIN -39</t>
  </si>
  <si>
    <t>OTIN -40</t>
  </si>
  <si>
    <t>OTIN -41</t>
  </si>
  <si>
    <t>OTIN -42</t>
  </si>
  <si>
    <t>OTIN -43</t>
  </si>
  <si>
    <t>OTIN -44</t>
  </si>
  <si>
    <t>OTIN -45</t>
  </si>
  <si>
    <t>OTIN -46</t>
  </si>
  <si>
    <t>OTIN -47</t>
  </si>
  <si>
    <t>OTIN -48</t>
  </si>
  <si>
    <t>OTIN -49</t>
  </si>
  <si>
    <t>OTIN -50</t>
  </si>
  <si>
    <t>OTIN -51</t>
  </si>
  <si>
    <t>OTIN -52</t>
  </si>
  <si>
    <t>OTIN -53</t>
  </si>
  <si>
    <t>OTIN -54</t>
  </si>
  <si>
    <t>OTIN -55</t>
  </si>
  <si>
    <t>OTIN -56</t>
  </si>
  <si>
    <t>OTIN -57</t>
  </si>
  <si>
    <t>OTIN -58</t>
  </si>
  <si>
    <t>OTIN -59</t>
  </si>
  <si>
    <t>OTIN -60</t>
  </si>
  <si>
    <t>OTIN -61</t>
  </si>
  <si>
    <t>OTIN -62</t>
  </si>
  <si>
    <t>OTIN -63</t>
  </si>
  <si>
    <t>OTIN -64</t>
  </si>
  <si>
    <t>OTIN -65</t>
  </si>
  <si>
    <t>OTIN -66</t>
  </si>
  <si>
    <t>OTIN -67</t>
  </si>
  <si>
    <t>OTIN -68</t>
  </si>
  <si>
    <t>OTIN -69</t>
  </si>
  <si>
    <t>OTIN -70</t>
  </si>
  <si>
    <t>OTIN -71</t>
  </si>
  <si>
    <t>OTIN -72</t>
  </si>
  <si>
    <t>OTIN -73</t>
  </si>
  <si>
    <t>OTIN -74</t>
  </si>
  <si>
    <t>OTIN -75</t>
  </si>
  <si>
    <t>OTIN -76</t>
  </si>
  <si>
    <r>
      <t xml:space="preserve">CONTRATAR LA PRESTACIÓN DE SERVICIOS LOGÍSTICOS PARA LAS ACTIVIDADES QUE SE REQUIERAN EN EL DESARROLLO DE LOS DIALOGOS FRONTERIZOS POR LA VIDA EN EL MARCO DE LOS ACUERDOS DE LA </t>
    </r>
    <r>
      <rPr>
        <sz val="11"/>
        <color theme="1"/>
        <rFont val="Arial Narrow"/>
        <family val="2"/>
      </rPr>
      <t xml:space="preserve">COMISIÓN PRIMERA DE LA CONSULTA PREVIA (NARP) </t>
    </r>
  </si>
  <si>
    <r>
      <t xml:space="preserve">CELEBRAR UN CONVENIO INTER-ADMINISTRATIVO ENTRE LA UNIDAD ADMINISTRATIVA ESPECIAL MIGRACIÓN COLOMBIA UAEMC Y LA ORGANIZACIÓN NACIONAL DE LOS PUEBLOS </t>
    </r>
    <r>
      <rPr>
        <sz val="11"/>
        <color theme="1"/>
        <rFont val="Arial Narrow"/>
        <family val="2"/>
      </rPr>
      <t>INDÍGENAS DE LA AMAZONIA COLOMBIANA OPIAC PARA EL DESARROLLO DE DIÁLOGOS FRONTERIZOS POR LA VIDA EN EL 2025</t>
    </r>
  </si>
  <si>
    <t>OPLA - 2</t>
  </si>
  <si>
    <t>OPLA - 3</t>
  </si>
  <si>
    <t>OPLA - 10</t>
  </si>
  <si>
    <t>OPLA - 11</t>
  </si>
  <si>
    <t>OPLA - 12</t>
  </si>
  <si>
    <t>OPLA - 14</t>
  </si>
  <si>
    <t>PRESTAR LOS SERVICIOS PROFESIONALES PARA ADELANTAR LAS ACCIONES JURIDICAS DE COBRO PERSUASIVO Y COACTIVO DE COMPETENCIA DE LA OFICINA ASESORA JURIDICA DE LA  LA UNIDAD ADMINISTRATIVA ESPECIAL MIGRACION COLOMBIA.</t>
  </si>
  <si>
    <t>43232612;80151504;81112209</t>
  </si>
  <si>
    <t>PRESTAR LOS SERVICIOS PROFESIONALES PARA LA SUBDIRECCIÓN DE VERIFICACIONES EN ASUNTOS DE ESTADÍSTICA Y VISUALIZACIÓN DE DATOS.</t>
  </si>
  <si>
    <t>PRESTAR LOS SERVICIOS PROFESIONALES PARA EL SEGUIMIENTO Y LA IMPLEMENTACIÓN DE LINEAMIENTOS, HERRAMIENTAS, SISTEMAS DE INFORMACIÓN Y GESTIÓN QUE PERMITAN EL CUMPLIMIENTO DE LA FUNCIÓN DE VERIFICACIÓN MIGRATORIA</t>
  </si>
  <si>
    <t>CONTRATAR EL ARRENDAMIENTO DEL BIEN UBICADO EN EL MUNICIPIO DE TURBO - ANTIOQUIA, PARA EL FUNCIONAMIENTO DEL PCM DE TURBO DE LA REGIONAL ANTIOQUIA.</t>
  </si>
  <si>
    <t>PRESTAR LOS SERVICIOS PROFESIONALES PARA LA PLANEACIÓN, ESTRUCTURACIÓN, EVALUACIÓN, SEGUIMIENTO Y APOYO A LA SUPERVISIÓN TÉCNICA DE LOS PROCESOS DE CONTRATACIÓN DEL PROYECTO DE INVERSIÓN DE INFRAESTRUCTURA PARA LA VIGENCIA 2025, EN TEMAS RELACIONADOS CON LA INFRAESTRUCTURA Y PLANIMETRIAS DE LAS OBRAS DE ADECUACIÓN DE LA UAEMC.</t>
  </si>
  <si>
    <t>PRESTAR LOS SERVICIOS PROFESIONALES PARA LA PLANEACIÓN, ESTRUCTURACIÓN, EVALUACIÓN, SEGUIMIENTO Y SUPERVISIÓN TÉCNICA DE LOS PROCESOS DE CONTRATACIÓN DEL PROYECTO DE INVERSIÓN DE INFRAESTRUCTURA PARA LA VIGENCIA 2025, EN LOS ASPECTOS AMBIENTALES DE LA UAEMC.</t>
  </si>
  <si>
    <t>PRESTAR LOS SERVICIOS PROFESIONALES PARA LA PLANEACIÓN, ESTRUCTURACIÓN, EVALUACIÓN, SEGUIMIENTO Y APOYO A LA SUPERVISIÓN TÉCNICA DE LOS PROCESOS DE CONTRATACIÓN DEL PROYECTO DE INVERSIÓN DE INFRAESTRUCTURA PARA LA VIGENCIA 2025, ASI COMO EN TEMAS RELACIONADOS CON EL FORTALECIMIENTO DE LA INFRAESTRUCTURA EN LAS SEDES DE LA UAEMC.</t>
  </si>
  <si>
    <t>MARINA VILLA</t>
  </si>
  <si>
    <t>marina.villa@migracioncolombia.gov.co</t>
  </si>
  <si>
    <t>43232400;43233200</t>
  </si>
  <si>
    <t>SAF - 1</t>
  </si>
  <si>
    <t>SAF - 2</t>
  </si>
  <si>
    <t>SAF - 3</t>
  </si>
  <si>
    <t>SAF - 4</t>
  </si>
  <si>
    <t>SAF - 5</t>
  </si>
  <si>
    <t>SAF - 6</t>
  </si>
  <si>
    <t>SAF - 7</t>
  </si>
  <si>
    <t>SAF - 8</t>
  </si>
  <si>
    <t>SAF - 9</t>
  </si>
  <si>
    <t>SAF - 10</t>
  </si>
  <si>
    <t>SAF - 11</t>
  </si>
  <si>
    <t>SAF - 12</t>
  </si>
  <si>
    <t>SAF - 13</t>
  </si>
  <si>
    <t>SAF - 14</t>
  </si>
  <si>
    <t>SAF - 15</t>
  </si>
  <si>
    <t>SAF - 16</t>
  </si>
  <si>
    <t>SAF - 17</t>
  </si>
  <si>
    <t>SAF - 18</t>
  </si>
  <si>
    <t>SAF - 19</t>
  </si>
  <si>
    <t>SAF - 20</t>
  </si>
  <si>
    <t>SAF - 21</t>
  </si>
  <si>
    <t>SAF - 22</t>
  </si>
  <si>
    <t>SAF - 23</t>
  </si>
  <si>
    <t>SAF - 24</t>
  </si>
  <si>
    <t>SAF - 25</t>
  </si>
  <si>
    <t>SAF - 26</t>
  </si>
  <si>
    <t>SAF - 27</t>
  </si>
  <si>
    <t>SAF - 28</t>
  </si>
  <si>
    <t>SAF - 29</t>
  </si>
  <si>
    <t>SAF - 30</t>
  </si>
  <si>
    <t>SAF - 31</t>
  </si>
  <si>
    <t>SAF - 32</t>
  </si>
  <si>
    <t>SAF - 33</t>
  </si>
  <si>
    <t>SAF - 34</t>
  </si>
  <si>
    <t>SAF - 35</t>
  </si>
  <si>
    <t>SAF - 36</t>
  </si>
  <si>
    <t>SAF - 37</t>
  </si>
  <si>
    <t>SAF - 38</t>
  </si>
  <si>
    <t>SAF - 39</t>
  </si>
  <si>
    <t>SAF - 41</t>
  </si>
  <si>
    <t>SAF - 42</t>
  </si>
  <si>
    <t>SAF - 43</t>
  </si>
  <si>
    <t>SAF - 44</t>
  </si>
  <si>
    <t>SAF - 45</t>
  </si>
  <si>
    <t>SAF - 46</t>
  </si>
  <si>
    <t>SAF - 47</t>
  </si>
  <si>
    <t>SAF - 48</t>
  </si>
  <si>
    <t>SAF - 49</t>
  </si>
  <si>
    <t>SAF - 50</t>
  </si>
  <si>
    <t>SAF - 51</t>
  </si>
  <si>
    <t>SAF - 52</t>
  </si>
  <si>
    <t>SAF - 53</t>
  </si>
  <si>
    <t>SAF - 54</t>
  </si>
  <si>
    <t>SAF - 55</t>
  </si>
  <si>
    <t>SAF - 56</t>
  </si>
  <si>
    <t>SAF - 57</t>
  </si>
  <si>
    <t>SAF - 58</t>
  </si>
  <si>
    <t>SAF - 59</t>
  </si>
  <si>
    <t>SAF - 60</t>
  </si>
  <si>
    <t>SAF - 61</t>
  </si>
  <si>
    <t>SAF - 62</t>
  </si>
  <si>
    <t>SAF - 63</t>
  </si>
  <si>
    <t>SAF - 64</t>
  </si>
  <si>
    <t>SAF - 65</t>
  </si>
  <si>
    <t>SAF - 66</t>
  </si>
  <si>
    <t>SAF - 67</t>
  </si>
  <si>
    <t>SAF - 68</t>
  </si>
  <si>
    <t>SAF - 69</t>
  </si>
  <si>
    <t>SAF - 70</t>
  </si>
  <si>
    <t>SAF - 71</t>
  </si>
  <si>
    <t>SAF - 72</t>
  </si>
  <si>
    <t>SAF - 73</t>
  </si>
  <si>
    <t>SAF - 74</t>
  </si>
  <si>
    <t>SAF - 75</t>
  </si>
  <si>
    <t>SAF - 76</t>
  </si>
  <si>
    <t>SAF - 77</t>
  </si>
  <si>
    <t>SAF - 78</t>
  </si>
  <si>
    <t>SAF - 79</t>
  </si>
  <si>
    <t>SAF - 80</t>
  </si>
  <si>
    <t>SAF - 81</t>
  </si>
  <si>
    <t>SAF - 82</t>
  </si>
  <si>
    <t>SAF - 83</t>
  </si>
  <si>
    <t>SAF - 84</t>
  </si>
  <si>
    <t>SAF - 85</t>
  </si>
  <si>
    <t>SAF - 86</t>
  </si>
  <si>
    <t>SAF - 87</t>
  </si>
  <si>
    <t>SAF - 88</t>
  </si>
  <si>
    <t>SAF - 89</t>
  </si>
  <si>
    <t>SAF - 90</t>
  </si>
  <si>
    <t>SAF - 91</t>
  </si>
  <si>
    <t>SAF - 92</t>
  </si>
  <si>
    <t>SAF - 93</t>
  </si>
  <si>
    <t>SAF - 94</t>
  </si>
  <si>
    <t>SAF - 96</t>
  </si>
  <si>
    <t>SAF - 99</t>
  </si>
  <si>
    <t>SAF - 100</t>
  </si>
  <si>
    <t>SAF - 101</t>
  </si>
  <si>
    <t>SAF - 102</t>
  </si>
  <si>
    <t>SAF - 103</t>
  </si>
  <si>
    <t>SAF - 104</t>
  </si>
  <si>
    <t>SAF - 105</t>
  </si>
  <si>
    <t>SAF - 106</t>
  </si>
  <si>
    <t>SAF - 107</t>
  </si>
  <si>
    <t>SAF - 108</t>
  </si>
  <si>
    <t>SAF - 109</t>
  </si>
  <si>
    <t>SAF - 110</t>
  </si>
  <si>
    <t>SAF - 111</t>
  </si>
  <si>
    <t>SAF - 112</t>
  </si>
  <si>
    <t>SAF - 114</t>
  </si>
  <si>
    <t>SAF - 115</t>
  </si>
  <si>
    <t>SAF - 117</t>
  </si>
  <si>
    <t>SAF - 119</t>
  </si>
  <si>
    <t>SAF - 120</t>
  </si>
  <si>
    <t>SAF - 121</t>
  </si>
  <si>
    <t>SAF - 122</t>
  </si>
  <si>
    <t>SAF - 123</t>
  </si>
  <si>
    <t>SAF - 124</t>
  </si>
  <si>
    <t>SAF - 125</t>
  </si>
  <si>
    <t>SAF - 126</t>
  </si>
  <si>
    <t>SAF - 127</t>
  </si>
  <si>
    <t>SAF - 128</t>
  </si>
  <si>
    <t>SAF - 129</t>
  </si>
  <si>
    <t>SAF - 130</t>
  </si>
  <si>
    <t>SAF - 131</t>
  </si>
  <si>
    <t>SAF - 132</t>
  </si>
  <si>
    <t>SAF - 133</t>
  </si>
  <si>
    <t>SAF - 134</t>
  </si>
  <si>
    <t>SAF - 135</t>
  </si>
  <si>
    <t>SAF - 136</t>
  </si>
  <si>
    <t>PRESTAR LOS SERVICIOS DE APOYO A LA GESTIÓN, EN CUANTO AL MANTENIMIENTO INTEGRAL Y ADECUACIONES LOCATIVAS MENORES PARA LAS SEDES DONDE FUNCIONE MIGRACIÓN COLOMBIA A NIVEL NACIONAL, CON EL FIN DE MEJORAR LAS CONDICIONES FÍSICAS, DE ACUERDO CON LAS CONDICIONES SEÑALADAS Y ESPECIFICACIONES TÉCNICAS DESCRITAS EN LOS DOCUMENTOS, ESTUDIOS PREVIOS Y EL CONTRATO.</t>
  </si>
  <si>
    <t>SUSAN PÉREZ BARAJAS</t>
  </si>
  <si>
    <t>JOHANA PATRICIA OVIEDO</t>
  </si>
  <si>
    <t>johana.oviedo@migracioncolombia.gov.co</t>
  </si>
  <si>
    <t>maria.aguirre@migracioncolombia.gov.co</t>
  </si>
  <si>
    <t>SC-1</t>
  </si>
  <si>
    <t>ANDREA PÉREZ ARISMENDI</t>
  </si>
  <si>
    <t>Andrea.perez@migtracioncolombia.gov.co</t>
  </si>
  <si>
    <t>SC-2</t>
  </si>
  <si>
    <t>PRESTAR SERVICIOS PROFESIONALES ESPECIALIZADOS COMO ASESOR EN LA SECRETARÍA GENERAL, PARA LA GESTIÓN TRANSVERSAL DEL MODELO INTEGRADO DE PLANEACIÓN Y GESTIÓN, ASÍ COMO SEGUIMIENTO A LA EJECUCIÓN PRESUPUESTAL ENTRE OTROS, CON EL FIN DE ASEGURAR LA ADECUADA PLANEACIÓN, EJECUCIÓN Y CONTROL DE LAS ÁREAS QUE INTEGRAN LA SECRETARÍA GENERAL</t>
  </si>
  <si>
    <t>A-02-01-01-004-003 - MAQUINARIA PARA USO GENERAL</t>
  </si>
  <si>
    <t>A-02-02-01-001-005 - PIEDRA, ARENA Y ARCILLA;
A-02-02-01-002-006 - HILADOS E HILOS; TEJIDOS DE FIBRAS TEXTILES INCLUSO AFELPADOS;
A-02-02-01-003-001 - PRODUCTOS DE MADERA, CORCHO, CESTERÍA Y ESPARTERÍA;
A-02-02-01-003-002 - PASTA O PULPA, PAPEL Y PRODUCTOS DE PAPEL; IMPRESOS Y ARTÍCULOS RELACIONADOS;
A-02-02-01-003-005 - OTROS PRODUCTOS QUÍMICOS; FIBRAS ARTIFICIALES (O FIBRAS INDUSTRIALES HECHAS POR EL HOMBRE);
A-02-02-01-003-006 - PRODUCTOS DE CAUCHO Y PLÁSTICO;
A-02-02-01-003-007 - VIDRIO, PRODUCTOS DE VIDRIO Y OTROS PRODUCTOS NO METÁLICOS N.C.P.;
A-02-02-01-003-008  - OTROS BIENES TRANSPORTABLES N.C.P;
A-02-02-01-004-002 - PRODUCTOS METÁLICOS ELABORADOS (EXCEPTO MAQUINARIA Y EQUIPO);
A-02-02-01-004-003 - MAQUINARIA PARA USO GENERAL;
A-02-02-01-004-006 - MAQUINARIA Y APARATOS ELÉCTRICOS</t>
  </si>
  <si>
    <t>A-02-02-01-003-002 - PASTA O PULPA, PAPEL Y PRODUCTOS DE PAPEL; IMPRESOS Y ARTÍCULOS SIMILARES</t>
  </si>
  <si>
    <t>C-1103-1002-3-53105B-1103017-02 - ADQUIS. DE BYS - SERVICIO DE ASISTENCIA TÉCNICA - FORTALECIMIENTO INSTITUCIONAL DEL SERVICIO A LA CIUDADANÍA Y DE ACCIONES PARA LA PARTICIPACIÓN DEMOCRÁTICA DE LA POBLACIÓN MIGRANTE Y COMUNIDADES DE ACOGIDA A NIVEL   NACIONAL</t>
  </si>
  <si>
    <t>C-1103-1002-4-51102F-1103002-02 - ADQUIS. DE BYS - CENTRO FACILITADOR DE SERVICIOS MIGRATORIOS - FORTALECIMIENTO DE LA INFRAESTRUCTURA DE LA UAEMC PARA LA ADECUADA PRESTACIÓN DE LOS SERVICIOS MIGRATORIOS EN CONDICIONES DE INCLUSIÓN, SEGURIDAD Y BIENESTAR A NIVEL  NACIONAL</t>
  </si>
  <si>
    <t>C-1199-1002-12-53105B-1199065-02 - ADQUIS. DE BYS - SERVICIOS TECNOLÓGICOS - FORTALECIMIENTO DE LAS CAPACIDADES Y EVOLUCIÓN DE LAS TECNOLOGÍAS DE LA INFORMACIÓN EN MIGRACIÓN COLOMBIA NACIONAL</t>
  </si>
  <si>
    <t>C-1199-1002-13-53105B-1199060-02 - ADQUIS. DE BYS - SERVICIO DE IMPLEMENTACIÓN SISTEMAS DE GESTIÓN - OPTIMIZACIÓN DE LAS CAPACIDADES ESTRATÉGICAS INSTITUCIONALES DE MIGRACIÓN COLOMBIA A NIVEL   NACIONAL</t>
  </si>
  <si>
    <t>JUAN CARLOS LOPEZ</t>
  </si>
  <si>
    <t>juan.lopez@migracioncolombia.gov.co</t>
  </si>
  <si>
    <t>ADQUISICIÓN DE ELEMENTOS DE PROTECCIÓN PERSONAL E INDIVIDUAL (GUANTES DE ANTICORTE, BOTAS DE SEGURIDAD, CHALECOS SALVA VIDAS, GAFAS, PROTECTORES AUDITIVOS, CASCOS ENTRE OTROS)</t>
  </si>
  <si>
    <t xml:space="preserve">MíNIMA CUANTíA </t>
  </si>
  <si>
    <t>FUNCIONAMIENTO/INVERSIÓN</t>
  </si>
  <si>
    <t>PRESTAR SERVICIOS PROFESIONALES  A LA SUBDIRECCIÓN DE TALENTO HUMANO, EN LAS ACTIVIDADES QUE CONLLEVE LA LIQUIDACIÓN DE EXFUNCIONARIOS CON MOTIVO DEL CONCURSO DE MÉRITOS Y APLICACIÓN Y LIQUIDACIÓN DE NOVEDADES CONSIDERANDO EL AUMENTO DE LA PLANTA GLOBAL, TENDIENTES AL FORTALECIMIENTO INSTITUCIONAL. DE LA ENTIDAD.</t>
  </si>
  <si>
    <t>PRESTAR SERVICIOS DE APOYO A LA SUPERVISIÓN DEL CONTRATO DE UNIFORMES QUE SE EJECUTA POR PARTE DE LA COORDINACIÓN DE BIENESTAR</t>
  </si>
  <si>
    <t>APOYO LOGISTICO PARA LA REALIZACION DE LA PRIMERA OLIMPIADA DEPORTIVA Y DEL 2025, PARA LOS SERVIDORES PUBLICOS DE MIGRACION COLOMBIA.</t>
  </si>
  <si>
    <t xml:space="preserve">CONTRATAR EL SERVICIO DE OPERADOR LOGISTICO PARA DESARROLLAR ACTIVIDADES CULTURALES, LÚDICAS Y RECREATIVAS A NIVEL NACIONAL </t>
  </si>
  <si>
    <t>PRESTAR SERVICIOS PROFESIONALES PARA ESTRUCTURAR Y GESTIONAR JURÍDICAMENTE LAS NECESIDADES CONTRACTUALES Y GESTION DE LAS NECESIDAS DE LA SUBDIRECCION DE TALENTO HUMANO, TENDIENTES AL FORTALECIMIENTO DE LA GESTIÓN DEL TALENTO HUMANO</t>
  </si>
  <si>
    <t>PRESTAR SERVICIOS PROFESIONALES PARA LEVANTAMIENTO Y CONSOLIDACION DE INFORMACION Y TRAMITE DE RESPUESTA A PETICIONES DE COMPETENCIA DE CAPACITACIONES Y EN GENERAL DE LA SUBDIRECCIÓN DE TALENTO HUMANO, DE ACUERDO CON LAS CONDICIONES Y ESPECIFICACIONES TÉCNICAS DESCRITAS EN LOS ESTUDIOS PREVIOS, TENDIENTES AL FORTALECIMIENTO  DE LA GESTIÓN DE TALENTO HUMANO</t>
  </si>
  <si>
    <t>PRESTAR SERVICIOS PROFESIONALES PARA REALIZAR CAPACITACIONES EN PROGRAMAS DE FORMACIÓN E INNOVACIÓN PARA EL FORTALECIMIENTO  DE LA GESTIÓN DE TALENTO HUMANO DE LA UAEMC.</t>
  </si>
  <si>
    <t>PRESTAR SERVICIOS PROFESIONALES PARA LA PROVISION DE LOS EMPLEOS  EN EL SISTEMA GENERAL DE CARRERA ADMINISTRATIVA DESDE LA VERIFICACION DE REQUISITOS MINIMOS, PROYECCIÓN DE ESTUDIOS TECNICOS, ACTUACIONES ADMINISTRATIVAS, RESPUESTAS A PETICONES, PARA EL FORTALECIMIENTO  DE LA GESTIÓN DE TALENTO HUMANO DE LA UAEMC.</t>
  </si>
  <si>
    <t>DANIEL ALFONSO</t>
  </si>
  <si>
    <t>PRESTAR SERVICIOS PROFESIONALES EN LA IMPLEMENTACION DE ESTRATEGIAS DE FORTALECIMIENTO EN SALUD MENTAL  MEDIANTE ACOMPAÑAMIENTOS PSICOLOGICOS, CAPACITACIONES, CHARLAS, PROMOVIENDO LA MEJORA DE LA CALIDAD DE VIDA DE LOS FUNCIONARIOS  PARA EL FORTALECIMIENTO  DE LA GESTIÓN DE TALENTO HUMANO DE LA UAEMC.</t>
  </si>
  <si>
    <t>PRESTAR SERVICIOS PROFESIONALES, PARA REALIZAR ACTIVIDADES DE EVALUACIÓN, PROMOCION, PREVENCION, INTERVENCION Y MONITOREO DE RIESGO PSICOSOCIAL , APOYO INDIVIDUAL , CAPACITACIONES, TALLERE EN TEMAS PSICOSOCIALES  GENERANDO ESTRATEGIAS  PARA EL FORTALECIMIENTO  DE LA GESTIÓN DE TALENTO HUMANO DE LA UAEMC.</t>
  </si>
  <si>
    <t>DIANA ROJAS</t>
  </si>
  <si>
    <t>PRESTAR SERVICIOS DE APOYO A LA GESTION EN LA PROYECCION DE RESPUESTAS A PETICIONES RELACIONADOS CON EL CONCURSO DE MERITOS  PARA EL FORTALECIMIENTO  DE LA GESTIÓN DE TALENTO HUMANO DE LA UAEMC.</t>
  </si>
  <si>
    <t>BRENDA</t>
  </si>
  <si>
    <t>PRESTAR SERVICIOS DE APOYO A LA GESTION EN LA IMPLEMENTACION DE LAS ESTRATEGIAS PARA EL FORTALECIMIENTO DE LA SALUD MENTAL DE LOS FUNCIONARIOS DE LA UAEMC,  PARA EL FORTALECIMIENTO  DE LA GESTIÓN DE TALENTO HUMANO DE LA UAEMC.</t>
  </si>
  <si>
    <t>PRESTAR SERVICIOS PROFESIONALES PARA EJECUCION DE ACTIVIDADES  QUE IMPACTAN LOS PROCESOS DE CAPACITACION PARA EL FORTALECIMIENTO  DE LA GESTIÓN DE TALENTO HUMANO DE LA UAEMC.</t>
  </si>
  <si>
    <t>NATALIA FORERO</t>
  </si>
  <si>
    <t>PRESTAR SERVICIOS DE APOYO A LA GESTIÓN, PARA LA ELABORACIÓN DE INFORMES SOBRE ANALISIS DE PLANTA Y EMPLEO PUBLICO PARA EL FORTALECIMIENTO  DE LA GESTIÓN DE TALENTO HUMANO DE LA UAEMC.</t>
  </si>
  <si>
    <t>JULIAN</t>
  </si>
  <si>
    <t>PRESTAR SERVICIOS PROFESIONALES  PARA ANALISIS DE PLANTA DE PERSONAL, ADMINISTRACION DE PERSONAL, IMPLEMENTACION DE MEJORA AL SISTEMA DE NOMINA   PARA EL FORTALECIMIENTO  DE LA GESTIÓN DE TALENTO HUMANO DE LA UAEMC</t>
  </si>
  <si>
    <t>CONTRATAR LOS SERVICIOS PARA LA ELABORACIÓN DE CONTENIDOS EDUCATIVOS DIGITALES PARA LA PLATAFORMA E-LEARNING Y APP DE MIGRACIÓN COLOMBIA</t>
  </si>
  <si>
    <t xml:space="preserve">SERVICIOS DE CAPACITACION </t>
  </si>
  <si>
    <t>DIEPO</t>
  </si>
  <si>
    <t>U MILITAR</t>
  </si>
  <si>
    <t>ADMINISTRACION DE CONTENIDOS VIRTUALES</t>
  </si>
  <si>
    <t>CONTRATAR LOS SERVICIOS DE CAPACITACIÓN EN IDIOMAS (INGLÉS Y FRÁNCES) PARA LOS FUNCIONARIOS DE MIGRACIÓN COLOMBIA A NIVEL NACIONA</t>
  </si>
  <si>
    <t>SERVICIOS DE CAPACITACION EN IDIOMAS</t>
  </si>
  <si>
    <t>CONTRATAR LOS SERVICIOS DE CAPACITACIÓN PARA LA OFICINA DE TECNOLOGÍAS DE LA INFORMACIÓN Y AREAS DE APOYO  DIRIGIDO A FUNCIONARIOS DE MIGRACIÓN COLOMBIA</t>
  </si>
  <si>
    <t>STH - 2</t>
  </si>
  <si>
    <t>STH - 3</t>
  </si>
  <si>
    <t>STH - 5</t>
  </si>
  <si>
    <t>STH - 16</t>
  </si>
  <si>
    <t>STH - 17</t>
  </si>
  <si>
    <t>STH - 18</t>
  </si>
  <si>
    <t>STH - 19</t>
  </si>
  <si>
    <t>STH - 20</t>
  </si>
  <si>
    <t>STH - 21</t>
  </si>
  <si>
    <t>STH - 22</t>
  </si>
  <si>
    <t>STH - 24</t>
  </si>
  <si>
    <t>STH - 29</t>
  </si>
  <si>
    <t>STH - 33</t>
  </si>
  <si>
    <t>STH - 35</t>
  </si>
  <si>
    <t>STH - 36</t>
  </si>
  <si>
    <t>STH - 45</t>
  </si>
  <si>
    <t>STH - 46</t>
  </si>
  <si>
    <t>STH - 47</t>
  </si>
  <si>
    <t>STH - 48</t>
  </si>
  <si>
    <t>STH - 49</t>
  </si>
  <si>
    <t>STH - 50</t>
  </si>
  <si>
    <t>C-1199-1002-13-53105B-1199054-02 - ADQUIS. DE BYS - DOCUMENTOS DE PLANEACIÓN - OPTIMIZACIÓN DE LAS CAPACIDADES ESTRATÉGICAS INSTITUCIONALES DE MIGRACIÓN COLOMBIA A NIVEL NACIONAL</t>
  </si>
  <si>
    <t>C-1199-1002-15-53105B-1199058-02 - ADQUIS. DE BYS - SERVICIO DE EDUCACIÓN INFORMAL PARA LA GESTIÓN ADMINISTRATIVA - CONSOLIDACIÓN Y FORTALECIMIENTO DE LA GESTIÓN DEL TALENTO HUMANO DE MIGRACIÓN COLOMBIA A NIVEL  NACIONAL</t>
  </si>
  <si>
    <t>A-02-02-02-006-008 - SERVICIOS POSTALES Y DE MENSAJERÍA</t>
  </si>
  <si>
    <t>A-02-02-02-008-004 - SERVICIOS DE TELECOMUNICACIONES, TRANSMISIÓN Y SUMINISTRO DE INFORMACIÓN</t>
  </si>
  <si>
    <t>80161504;81131501;81131502;81131504;81131505;80111600</t>
  </si>
  <si>
    <t>81111500;8111182;81112200</t>
  </si>
  <si>
    <t>811017;
721515;
831018;
261116</t>
  </si>
  <si>
    <t>CÓDIGOUNSPSC</t>
  </si>
  <si>
    <t>80161504;81112002;81131501;81131505;81112009;81112007</t>
  </si>
  <si>
    <t>80161500;80161504;80101601;
80101604;80111600</t>
  </si>
  <si>
    <t>81131501;81131502;81131503;81131504;81131505;80111600</t>
  </si>
  <si>
    <t>80161504;93141611;93141610;93141605;80111600</t>
  </si>
  <si>
    <t>82141501;82141502;82141503;82141504;82141505;82101801;82101801;80111600</t>
  </si>
  <si>
    <t>80161500;80101604;80111600</t>
  </si>
  <si>
    <t>80161501;80161504;93141501;93141510;93141511;80111600</t>
  </si>
  <si>
    <t>55101506;55101504</t>
  </si>
  <si>
    <t>90101600;81141601;78110000;9011601;93141701</t>
  </si>
  <si>
    <t>90101600;81141601;78111502;90111501;90111601;
80141902</t>
  </si>
  <si>
    <t>81111800;81112200;81112300</t>
  </si>
  <si>
    <t>81111500;81111600;81112600</t>
  </si>
  <si>
    <t>81111800;81112200;81111500</t>
  </si>
  <si>
    <t>81111500;81112300;81112000</t>
  </si>
  <si>
    <t>81111500;81111800;
81112300</t>
  </si>
  <si>
    <t>43232300;43232800;81112200;81111800</t>
  </si>
  <si>
    <t>43232300;81112202;80111600;81111500</t>
  </si>
  <si>
    <t>72103300;81111800;32151900;43221700;43221800;43222600</t>
  </si>
  <si>
    <t>841315;841316;841315;84131501;84131502;84131505;84131506</t>
  </si>
  <si>
    <t>841316;84131603</t>
  </si>
  <si>
    <t>48101711;48101714</t>
  </si>
  <si>
    <t>801116;801615</t>
  </si>
  <si>
    <t>811017;801615</t>
  </si>
  <si>
    <t>80111600;72102900</t>
  </si>
  <si>
    <t>80111600;83101800</t>
  </si>
  <si>
    <t>80111600;81101500</t>
  </si>
  <si>
    <t>80111600;77101700</t>
  </si>
  <si>
    <t>80111600;80161500</t>
  </si>
  <si>
    <t>811015;951217;721015;721029;721033;721211;721529;721527;761115</t>
  </si>
  <si>
    <t>72103300;72151500;81101700</t>
  </si>
  <si>
    <t>53011502;53101504;53101602;53101604;53111601;53111602;53101802;53101804</t>
  </si>
  <si>
    <t>81141601;90141702;49101701</t>
  </si>
  <si>
    <t>70151904;70111709</t>
  </si>
  <si>
    <t>C-1103-1002-4-51102F-1103002-02 - ADQUISICIÓN DE BIENES Y SERVICIOS - CENTRO FACILITADOR DE SERVICIOS MIGRATORIOS - FORTALECIMIENTO DE LA INFRAESTRUCTURA DE LA UAEMC PARA LA ADECUADA PRESTACIÓN DE LOS SERVICIOS MIGRATORIOS EN CONDICIONES DE INCLUSIÓN, SEGURIDAD Y BIENESTAR A NIVEL NACIONAL</t>
  </si>
  <si>
    <t>SAF - 137</t>
  </si>
  <si>
    <t>OTIN -77</t>
  </si>
  <si>
    <t>CONTRATAR LA ADQUISICIÓN DE LECTORAS DE DOCUMENTOS</t>
  </si>
  <si>
    <t>OTIN -78</t>
  </si>
  <si>
    <t>ADQUIRIR INSUMOS PARA SELLOS CONTROL MIGRATORIO</t>
  </si>
  <si>
    <t>ALVARO VARGAS</t>
  </si>
  <si>
    <t>DANIEL RODRIGUEZ</t>
  </si>
  <si>
    <t>PRESTAR LOS SERVICIOS DE APOYO A LA GESTIÓN EN LA SUBDIRECCIÓN DE CONTROL MIGRATORIO PARA EL DESARROLLO DE ACTIVIDADES QUE GARANTICEN LA APLICACIÓN DE LOS PROCESOS, PROCEDIMIENTOS Y MECANISMOS DE CONTROL DEL PROCESO DE CONTROL MIGRATORIO</t>
  </si>
  <si>
    <t>FERNANDO BERNAL</t>
  </si>
  <si>
    <t>SCMG - 2</t>
  </si>
  <si>
    <t>SCMG - 3</t>
  </si>
  <si>
    <t>SCMG - 4</t>
  </si>
  <si>
    <t>SCMG - 5</t>
  </si>
  <si>
    <t>SCMG - 6</t>
  </si>
  <si>
    <t>A-02-02-01-003-005 - OTROS PRODUCTOS QUÍMICOS; FIBRAS ARTIFICIALES (O FIBRAS INDUSTRIALES HECHAS POR EL HOMBRE); A-02-02-01-003-006 - PRODUCTOS DE CAUCHO Y PLÁSTICO; A-02-02-01-003-008 - OTROS BIENES TRANSPORTABLES N.C.P.</t>
  </si>
  <si>
    <t>ARCHIVO</t>
  </si>
  <si>
    <t>Maria.aguirre@migracioncolombia.gov.co</t>
  </si>
  <si>
    <t>SAF - 138</t>
  </si>
  <si>
    <t xml:space="preserve">PRESTAR LOS SERVICIOS PROFESIONALES EN LA SUBDIRECCIÓN DE EXTRANJERÍA EN ASUNTOS MISIONALES Y DE GESTION ADMINISTRATIVA QUE SE REQUIERAN EN LA SUBDIRECCIÓN </t>
  </si>
  <si>
    <t>PRESTAR LOS SERVICIOS PROFESIONALES ESPECIALIZADOS APOYANDO A LA OFICINA DE CONTROL INTERNO,  EFECTUANDO EL SEGUIMIENTO A LA GESTIÓN DE LOS RIESGOS Y LA EVALUACIÓN A LA EFECTIVIDAD DE CONTROLES DE LOS MAPAS DE RIESGOS, PARA EL FORTALECIMIENTO DE LOS PROCESOS DE LA UNIDAD ADMINISTRATIVA ESPECIAL MIGRACIÓN COLOMBIA, CON RELACIÓN A  LAS METODOLOGÍAS DEL SISTEMA INTEGRADO DE GESTIÓN -SIG- Y LOS LINEAMIENTOS QUE LE DETERMINE EL JEFE DE LA OFICINA DE CONTROL INTERNO,  DE ACUERDO CON LAS CONDICIONES SEÑALADAS Y ESPECIFICACIONES TÉCNICAS DESCRITAS EN LOS ESTUDIOS PREVIOS</t>
  </si>
  <si>
    <t>PRESTAR LOS SERVICIOS PROFESIONALES ESPECIALIZADOS EN LA SUBDIRECCIÓN DE EXTRANJERÍA, DE ACUERDO CON LAS CONDICIONES SEÑALADAS Y ESPECIFICACIONES TÉCNICAS DESCRITAS EN LOS ESTUDIOS PREVIOS</t>
  </si>
  <si>
    <t>PRESTAR SERVICIOS PROFESIONALES, PARA ATENDER LOS TEMAS RELACIONADOS CON LAS SITUACIONES ADMINISTRATIVAS DE LA PLANTA DE PERSONAL Y ATENDER LOS REQUERIMIENTOS INTERNOS Y EXTERNOS, EN EJECUCIÓN DE LAS ACTIVIDADES TENDIENTES AL FORTALECIMIENTO  DE LA GESTIÓN DE TALENTO HUMANO.</t>
  </si>
  <si>
    <t>PRESTAR SERVICIOS PROFESIONALES DESDE EL ÁREA DE GESTIÓN, PARA DESARROLLAR TODAS AQUELLAS ACTIVIDADES MISIONALES DE LA SUBDIRECCIÓN DE CONTROL MIGRATORIO.</t>
  </si>
  <si>
    <t>PRESTAR SERVICIOS PROFESIONALES DESDE EL ÁREA ADMINISTRATIVA Y/O JURÍDICA, PARA APOYAR TODAS AQUELLAS ACTIVIDADES MISIONALES DE LLA SUBDIRECCIÓN DE CONTROL MIGRATORIO.</t>
  </si>
  <si>
    <t>PRESTAR LOS SERVICIOS PROFESIONALES DESDE EL ÁREA JURÍDICA CON ENFOQUE EN ADMINISTRACIÓN PUBLICA, PARA APOYAR LA ESTRUCTURACIÓN DE PROCESOS DE SELECCIÓN, EMITIR CONCEPTOS JURÍDICOS, PROYECTAR Y REVISAR DOCUMENTACIÓN DEL ÁREA Y TODAS AQUELLAS FUNCIONES ADICIONALES EN PROCURA DEL DESARROLLO MISIONAL DE LA SUBDIRECCIÓN DE CONTROL MIGRATORIO.</t>
  </si>
  <si>
    <t>ITÉM - MESA PAABS</t>
  </si>
  <si>
    <t>SANDRA MARTINEZ</t>
  </si>
  <si>
    <t>sandra.martinez@migracioncolombia.gov.co</t>
  </si>
  <si>
    <t>CONTRATAR LOS SERVICIOS DE LA PLATAFORMA E LEARNING PARA LA ADMINISTRACIÓN DE LOS CONTENIDOS VIRTUALES DE MIGRACIÓN COLOMBIA.</t>
  </si>
  <si>
    <r>
      <t>PRESTAR LOS SERVICIOS PROFESIONALES PARA EL DESARROLLO DE APLICACIONES JAVA Y LA CREACIÓN DE SERVICIOS WEB,</t>
    </r>
    <r>
      <rPr>
        <sz val="11"/>
        <color theme="1"/>
        <rFont val="Arial Narrow"/>
        <family val="2"/>
      </rPr>
      <t xml:space="preserve"> ATENDIENDO LOS REQUERIMIENTOS E INCIDENTES, EN EL MARCO DEL PROYECTO DE FORTALECIMIENTO DE LAS CAPACIDADES Y EVOLUCIÓN DE LAS TECNOLOGÍAS DE LA INFORMACIÓN, CUMPLIENDO CON LOS ESTÁNDARES TÉCNICOS Y METODOLOGÍAS DE DESARROLLO DE SOFTWARE ESTABLECIDOS.</t>
    </r>
  </si>
  <si>
    <t>CONTRATAR LOS SERVICIOS DE APOYO PARA LA ATENCIÓN DE INCIDENTES Y EL DESARROLLO DE SOFTWARE, EN EL MARCO DEL PROYECTO DE FORTALECIMIENTO DE LAS CAPACIDADES Y EVOLUCIÓN DE LAS TECNOLOGÍAS DE LA INFORMACIÓN</t>
  </si>
  <si>
    <t>CONTRATAR LA PRESTACIÓN DE SERVICIOS DE APOYO A LA GESTIÓN EN MATERIA ELECTRICA Y ADMINSTRACION DE UPS´S EN EL MARCO DEL PROYECTO DE FORTALECIMIENTO DE LAS CAPACIDADES Y EVOLUCIÓN DE LAS TECNOLOGÍAS DE LA INFORMACIÓN</t>
  </si>
  <si>
    <t>PRESTAR SERVICIOS DE APOYO A LA GESTIÓN PARA PROPORCIONAR SOPORTE TÉCNICO A LOS SERVICIOS TECNOLÓGICOS EN EL MARCO DEL PROYECTO DE FORTALECIMIENTO DE LAS CAPACIDADES Y EVOLUCIÓN DE LAS TECNOLOGÍAS DE LA INFORMACIÓN</t>
  </si>
  <si>
    <t>PRESTAR SERVICIOS DE APOYO A LA GESTIÓN MEDIANTE SOPORTE TÉCNICO Y  RESOLUCIÓN DE INCIDENTES PARA SEGURAR SU ADECUADO FUNCIONAMIENTO EN EL MARCO DEL PROYECTO DE FORTALECIMIENTO DE LAS CAPACIDADES Y EVOLUCIÓN DE LAS TECNOLOGÍAS DE LA INFORMACIÓN.</t>
  </si>
  <si>
    <t>CONTRATAR LA PRESTACIÓN DE SERVICIOS DE APOYO A LA GESTIÓN EN APOYAR INSTALACIÓN, CONFIGURACIÓN, MANTENIMIENTO PREVENTIVO Y CORRECTIVO DE LOS EQUIPOS ELECTRÓNICOS, CÓMPUTO DE LA ENTIDAD, EN EL MARCO DEL PROYECTO DE FORTALECIMIENTO DE LAS CAPACIDADES Y EVOLUCIÓN DE LAS TECNOLOGÍAS DE LA INFORMACIÓN</t>
  </si>
  <si>
    <t>CONTRATAR EL SERVICIO DE SOPORTE ESPECIALIZADO EN BASES DE DATOS, SISTEMAS OPERATIVOS E INFRAESTRUCTURA TECNOLÓGICA DE LA PLATAFORMA MISIONAL EN EL MARCO DEL PROYECTO DE FORTALECIMIENTO DE LAS CAPACIDADES Y EVOLUCIÓN DE LAS TECNOLOGÍAS DE LA INFORMACIÓN.</t>
  </si>
  <si>
    <t>ADQUIRIR, ACTUALIZAR LICENCIAS SEVEN Y KACTUS Y BRINDAR SOPORTE DE ACUERDO CON LAS ESPECIFICACIONES TÉCNICAS REQUERIDAS EN EL MARCO DEL PROYECTO DE FORTALECIMIENTO DE LAS CAPACIDADES Y EVOLUCIÓN DE LAS TECNOLOGÍAS DE LA INFORMACIÓN</t>
  </si>
  <si>
    <t>CONTRATAR EL SERVICIO DE MANTENIMIENTO PREVENTIVO Y CORRECTIVO CON BOLSA DE REPUESTOS PARA LOS COMPONENTES DE LOS CCTV EN EL MARCO DEL PROYECTO DE FORTALECIMIENTO DE LAS CAPACIDADES Y EVOLUCIÓN DE LAS TECNOLOGÍAS DE LA INFORMACIÓN</t>
  </si>
  <si>
    <t>CONTRATAR LA ACTUALIZACIÓN DEL LICENCIAMIENTO DEL SOFTWARE INFO-TURNO WEB, CON  SOPORTE TÉCNICO EN EL MARCO DEL PROYECTO DE FORTALECIMIENTO DE LAS CAPACIDADES Y EVOLUCIÓN DE LAS TECNOLOGÍAS DE LA INFORMACIÓN</t>
  </si>
  <si>
    <t>CONTRATAR LA SUSCRIPCIÓN Y HORAS DE SERVICIO DE PRODUCTOS GOOGLE PARA LA ENTIDAD EN EL MARCO DEL PROYECTO DE FORTALECIMIENTO DE LAS CAPACIDADES Y EVOLUCIÓN DE LAS TECNOLOGÍAS DE LA INFORMACIÓN</t>
  </si>
  <si>
    <t>ADQUIRIR Y ACTUALIZAR CERTIFICADOS DIGITALES SSL DE ACUERDO CON LAS ESPECIFICACIONES TÉCNICAS REQUERIDAS EN EL MARCO DEL PROYECTO DE FORTALECIMIENTO DE LAS CAPACIDADES Y EVOLUCIÓN DE LAS TECNOLOGÍAS DE LA INFORMACIÓN</t>
  </si>
  <si>
    <t>EXTENSIÓN DE GARÁNTÍA Y ACTUALIZACIÓN  DE LA SOLUCIÓN DE SEGURIDAD DE RED DE DATOS (FIREWALL) EN EL MARCO DEL PROYECTO DE FORTALECIMIENTO DE LAS CAPACIDADES Y EVOLUCIÓN DE LAS TECNOLOGÍAS DE LA INFORMACIÓN</t>
  </si>
  <si>
    <t>CONTRATAR EL SERVICIO DE IMPLEMENTACIÓN, SOPORTE Y CAPACITACION DE LA PLATAFORMA GLPI EN EL MARCO DEL PROYECTO DE FORTALECIMIENTO DE LAS CAPACIDADES Y EVOLUCIÓN DE LAS TECNOLOGÍAS DE LA INFORMACIÓN</t>
  </si>
  <si>
    <t>CONTRATAR EL SERVICIO DE SOPORTE A SOLUCIÓN BIOMÉTRICA Y MEJORAS Y SOPORTE AL APLICATIVO CEID, DE ACUERDO A LAS ESPECIFICACIONES TÉCNICAS DEFINIDAS EN EL MARCO DEL PROYECTO DE FORTALECIMIENTO DE LAS CAPACIDADES Y EVOLUCIÓN DE LAS TECNOLOGÍAS DE LA INFORMACIÓN.</t>
  </si>
  <si>
    <t>ADQUIRIR Y ACTUALIZAR EL LICENCIAMIENTO MICROSOFT DE MIGRACIÓN COLOMBIA EN EL MARCO DEL PROYECTO DE FORTALECIMIENTO DE LAS CAPACIDADES Y EVOLUCIÓN DE LAS TECNOLOGÍAS DE LA INFORMACIÓN</t>
  </si>
  <si>
    <t>ADQUISICIÓN DE LICENCIA Y SOFTWARE  E IMPLEMENTACIÓN, MIGRACION Y PUESTA EN PRODUCCIÓN DE UN SISTEMAS DE INFORMACION INTEGRAL-ERP PARA TALENTO HUMANO, ACTIVOS FIJOS E INVENTARIOS, AGENDAMIENTO Y ATENCIÓN DE CIUDADANOS CON INTEGRACIONES DE SERVICIOS DE LA UAEMC EN EL MARCO DEL PROYECTO DE FORTALECIMIENTO DE LAS CAPACIDADES Y EVOLUCIÓN DE LAS TECNOLOGÍAS DE LA INFORMACIÓN</t>
  </si>
  <si>
    <t>CONTRATAR EL SERVICIO DE MANTENIMIENTO EQUIPO DE IMPRESIÓN KONICA MINOLTA EN EL MARCO DEL PROYECTO DE FORTALECIMIENTO DE LAS CAPACIDADES Y EVOLUCIÓN DE LAS TECNOLOGÍAS DE LA INFORMACIÓN</t>
  </si>
  <si>
    <t>CONTRATAR EL SERVICIO DE OPTIMIZACION, SOPORTE Y CAPACITACION DE LA PLATAFORMA DE MONITOREO ZABBIX EN EL MARCO DEL PROYECTO DE FORTALECIMIENTO DE LAS CAPACIDADES Y EVOLUCIÓN DE LAS TECNOLOGÍAS DE LA INFORMACIÓN</t>
  </si>
  <si>
    <t>ADQUIRIR Y ACTUALIZAR LICENCIAMIENTO ANTIVIRUS CON SOPORTE TÉCNICO EN EL MARCO DEL PROYECTO DE FORTALECIMIENTO DE LAS CAPACIDADES Y EVOLUCIÓN DE LAS TECNOLOGÍAS DE LA INFORMACIÓN</t>
  </si>
  <si>
    <t>CONTRATAR LA ACTUALIZACIÓN DE LOS PRODUCTOS ORACLE, DENOMINADA SOFTWARE UPDATE LICENCE &amp; SUPPORT EN EL MARCO DEL PROYECTO DE FORTALECIMIENTO DE LAS CAPACIDADES Y EVOLUCIÓN DE LAS TECNOLOGÍAS DE LA INFORMACIÓN</t>
  </si>
  <si>
    <t>ADQUIRIR EQUIPOS DE CONECTIVIDAD, EXTENSIÓN DE GARANTÍA DE SMART NET DEL FABRICANTE Y SOPORTE PARA LOS EQUIPOS CISCO DE ACUERDO CON LAS ESPECIFICACIONES TÉCNICAS REQUERIDAS EN EL MARCO DEL PROYECTO DE FORTALECIMIENTO DE LAS CAPACIDADES Y EVOLUCIÓN DE LAS TECNOLOGÍAS DE LA INFORMACIÓN.</t>
  </si>
  <si>
    <t>CONTRATAR EL SERVICIO DE CABLEADO ESTRUCTURADO PARA SEDES A NIVEL NACIONAL DE ACUERDO CON LAS ESPECIFICACIONES TÉCNICAS REQUERIDAS EN EL MARCO DEL PROYECTO DE FORTALECIMIENTO DE LAS CAPACIDADES Y EVOLUCIÓN DE LAS TECNOLOGÍAS DE LA INFORMACIÓN</t>
  </si>
  <si>
    <t>CONTRATAR EL SUMINISTRO DE UNA BOLSA DE REPUESTOS PARA EQUIPOS DE COMPUTO E IMPRESIÓN EN EL MARCO DEL PROYECTO DE FORTALECIMIENTO DE LAS CAPACIDADES Y EVOLUCIÓN DE LAS TECNOLOGÍAS DE LA INFORMACIÓN</t>
  </si>
  <si>
    <t>CONTRATAR EL MANTENIMIENTO DE Y RENOVACIÓN DE UPS´S A NIVEL NACIONAL, DE ACUERDO A LAS ESPECIFICACIONES TÉCNICAS REQUERIDAS EN EL MARCO DEL PROYECTO DE FORTALECIMIENTO DE LAS CAPACIDADES Y EVOLUCIÓN DE LAS TECNOLOGÍAS DE LA INFORMACIÓN</t>
  </si>
  <si>
    <t>CONTRATAR LA EXTENSIÓN DE GARANTÍA DE INFRAESTRUCTURA Y RENOVACIÓN DE SWICHTS MARCA DELL EN EL MARCO DEL PROYECTO DE FORTALECIMIENTO DE LAS CAPACIDADES Y EVOLUCIÓN DE LAS TECNOLOGÍAS DE LA INFORMACIÓN</t>
  </si>
  <si>
    <t>CONTRATAR LA SOLUCIÓN INTEGRAL DE CANALES DE COMUNICACIONES Y WIFI A NIVEL NACIONAL EN EL MARCO DEL PROYECTO DE FORTALECIMIENTO DE LAS CAPACIDADES Y EVOLUCIÓN DE LAS TECNOLOGÍAS DE LA INFORMACIÓN</t>
  </si>
  <si>
    <t>CONTRATAR EL MANTENIMIENTO E IMPLEMENTACIÓN DE MEJORAS SEGÚN NECESIDADES MISIONALES DE MIGRACIÓN COLOMBIA PARA LA APLICACIÓN LIBERTAPP EN EL MARCO DEL PROYECTO DE FORTALECIMIENTO DE LAS CAPACIDADES Y EVOLUCIÓN DE LAS TECNOLOGÍAS DE LA INFORMACIÓN</t>
  </si>
  <si>
    <t>ADQUIRIR RENOVACIÓN Y SUSCRIPCIÓN DEL LICENCIAMIENTO DEL SOFTWARE ADOBE CREATIVE CLOUD  INCLUIDO SOPORTE EN EL MARCO DEL PROYECTO DE FORTALECIMIENTO DE LAS CAPACIDADES Y EVOLUCIÓN DE LAS TECNOLOGÍAS DE LA INFORMACIÓN</t>
  </si>
  <si>
    <t>EDWARD VARGAS</t>
  </si>
  <si>
    <t>PRESTAR LOS SERVICIOS DE APOYO A LA GESTIÓN EN LA CONSOLIDACIÓN Y ANÁLISIS DE LA INFORMACIÓN , DE LAS PLATAFORMAS TECNOLOGICAS UTILIZADAS EN EL PROCESO DE CAPACITACIONES Y  PROCESO DE SELECCIÓN DE PERSONAL DE LA SUBDIRECCION DE TALENTO HUMANO TENDIENTES AL FORTALECIMIENTO DE LA GESTIÓN DE TALENTO HUMANO</t>
  </si>
  <si>
    <t>TODERO BTÁ</t>
  </si>
  <si>
    <t>APOYO ELÉCTRICO - GTI ADMIN</t>
  </si>
  <si>
    <t>APOYO JURÍDICO  - GIT ADMINISTRATIVO</t>
  </si>
  <si>
    <t>ARQUITECO - GIT ADMINISTRATIVO</t>
  </si>
  <si>
    <t>FABIO ANDRÉS TORRES</t>
  </si>
  <si>
    <t>OSCAR OBANDO</t>
  </si>
  <si>
    <t>ALEJANDRA LAGUADO</t>
  </si>
  <si>
    <t>PRESTAR SERVICIOS PROFESIONALES DE MANERA TÉCNICA Y FUNCIONAL EN LAS ACTIVIDADES QUE DESARROLLA LA OFICINA DE COMUNICACIONES</t>
  </si>
  <si>
    <t>PRESTAR LOS SERVICIOS PROFESIONALES PARA LA GESTIÓN TRANSVERSAL ESTRATÉGICA DEL MODELO INTEGRADO DE GESTIÓN DE LOS PROCESOS QUE HACEN PARTE DE LA SUBDIRECCIÓN ADMINISTRATIVA Y FINANCIERA, PRINCIPALMENTE AL PROCESO DE GESTIÓN DOCUMENTAL, EN MARCO DEL PROYECTO DE INVERSIÓN OPTIMIZACIÓN DE LOS PROCESOS DE GESTIÓN DOCUMENTAL EN LA UAEMC A NIVEL NACIONAL.</t>
  </si>
  <si>
    <t>PRESTAR SERVICIOS PROFESIONALES EN EL PROCESO DE GESTIÓN DOCUMENTAL DE ACUERDO A LAS NECESIDADES Y EL FORTALECIMIENTO DE LA FUNCIÓN ARCHIVÍSTICA DE LA UAEMC, EN MARCO DEL PROYECTO DE INVERSIÓN OPTIMIZACIÓN DE LOS PROCESOS DE GESTIÓN DOCUMENTAL EN LA UAEMC A NIVEL NACIONAL.</t>
  </si>
  <si>
    <t>PRESTAR LOS SERVICIOS DE APOYO A LA GESTIÓN EN LA EJECUCIÓN DE LAS ACTIVIDADES OPERATIVAS RELACIONADAS CON LA GESTIÓN DOCUMENTAL, LA ORGANIZACIÓN ARCHIVÍSTICA CONFORME A LAS TABLAS DE RETENCIÓN DOCUMENTAL QUE PERMITA REALIZAR LAS TRANSFERENCIAS DOCUMENTALES PRIMARIAS, EN LOS PROCESOS DEL GRUPO DE ARCHIVO Y CORRESPONDENCIA Y DEPENDENCIAS QUE CONFORMAN LA UAEMC, EN MARCO DEL PROYECTO DE INVERSIÓN OPTIMIZACIÓN DE LOS PROCESOS DE GESTIÓN DOCUMENTAL EN LA UAEMC A NIVEL NACIONAL.</t>
  </si>
  <si>
    <t>PRESTAR LOS SERVICIOS DE APOYO A LA GESTIÓN AL GRUPO DE ARCHIVO Y CORRESPONDENCIA, PARA EL CONTROL, ANÁLISIS Y MEJORAS EN EL SISTEMA DE GESTIÓN DOCUMENTAL ORFEO, SEGUIMIENTO Y APOYO A LA SUPERVISIÓN TÉCNICA DE LOS CONTRATOS, Y CUMPLIMIENTO A LAS NECESIDADES REQUERIDAS POR DEL GIT DE LA UAEMC, EN MARCO DEL PROYECTO DE INVERSIÓN OPTIMIZACIÓN DE LOS PROCESOS DE GESTIÓN DOCUMENTAL EN LA UAEMC A NIVEL NACIONAL.</t>
  </si>
  <si>
    <t>PRESTAR SERVICIOS PROFESIONALES PARA LA ELABORACIÓN Y ACTUALIZACIÓN DE LAS TABLAS DE RETENCIÓN DOCUMENTAL, APOYO EN SU PRESENTACIÓN PARA CONVALIDACIÓN ANTE EL ARCHIVO GENERAL DE LA NACIÓN Y ACTIVIDADES DE ACUERDO A LAS NECESIDADES EN EL MARCO DEL FORTALECIMIENTO DE LA GESTIÓN DOCUMENTAL DE LA UAEMC, EN MARCO DEL PROYECTO DE INVERSIÓN OPTIMIZACIÓN DE LOS PROCESOS DE GESTIÓN DOCUMENTAL EN LA UAEMC A NIVEL NACIONAL.</t>
  </si>
  <si>
    <t>PRESTAR LOS SERVICIOS QUE FOMENTEN EL FORTALECIMIENTO DE LA GESTIÓN DOCUMENTAL MEDIANTE LA IMPLEMENTACIÓN DE ESTRATEGIAS DE DIGITALIZACIÓN, AUTOMATIZACIÓN Y OPTIMIZACIÓN DE PROCESOS, UTILIZANDO TECNOLOGÍAS DE LA INFORMACIÓN Y COMUNICACIONES (TIC), EN CUMPLIMIENTO DE LA NORMATIVIDAD ARCHIVÍSTICA VIGENTE Y LOS LINEAMIENTOS DEL ARCHIVO GENERAL DE LA NACIÓN.</t>
  </si>
  <si>
    <t>LAURA MILENA SILVA</t>
  </si>
  <si>
    <t>laura.silva@migracioncolombia.gov.co</t>
  </si>
  <si>
    <t>CAMILO EDUARDO ROMERO</t>
  </si>
  <si>
    <t>camilo.romero@migracioncolombia.gov.co</t>
  </si>
  <si>
    <t>EILITH CORREA PÉREZ</t>
  </si>
  <si>
    <t>SUBDIRECCIÓN DE VERFICACIÓN MIGRATORIA</t>
  </si>
  <si>
    <t>43232300;81111800;81112000;81112200</t>
  </si>
  <si>
    <t>80111600;81111500;81111800</t>
  </si>
  <si>
    <t>81111500;81112200</t>
  </si>
  <si>
    <t>81111500;81111800;81112300;80111600</t>
  </si>
  <si>
    <t>81102702;81111500</t>
  </si>
  <si>
    <t>81111500;81112300;81112200;43232907;43201803;43212201</t>
  </si>
  <si>
    <t>43232612;81112209</t>
  </si>
  <si>
    <t>86111600;86101808</t>
  </si>
  <si>
    <t>811015;951217,721015;721029,721033,721211,721529,721527,761115</t>
  </si>
  <si>
    <t>FECHA ESTIMADA DE INICIO DEL PROCESO DE SELECCIÓN #</t>
  </si>
  <si>
    <t>MODALIDAD DE CONTRATACIÓN ( CODIGOS</t>
  </si>
  <si>
    <t>CCE-99</t>
  </si>
  <si>
    <t>CCE-20-Concurso_Meritos_Sin_Lista_Corta_1Sobre</t>
  </si>
  <si>
    <t>CCE-16</t>
  </si>
  <si>
    <t>CCE-02</t>
  </si>
  <si>
    <t>CCE-10</t>
  </si>
  <si>
    <t>CCE-15||03</t>
  </si>
  <si>
    <t>CCE-06</t>
  </si>
  <si>
    <t>CCE-07</t>
  </si>
  <si>
    <t>FUENTE DE  LOS RECURSOS 0-1</t>
  </si>
  <si>
    <t>CORREOELECTRÓNICODELRESPONSABLE</t>
  </si>
  <si>
    <t>diana.duran@migracioncolombia.gov.co</t>
  </si>
  <si>
    <t>40151510;73152108</t>
  </si>
  <si>
    <t>56101522;72153613</t>
  </si>
  <si>
    <t>PRESTAR SERVICIOS PROFESIONALES EN EL PROCESO DE GESTIÓN DOCUMENTAL PARA LIDERAR DE ACUERDO CON LAS NECESIDADES DE LA UAEMC Y LINEAMIENTOS ESTABLECIDOS POR EL ARCHIVO GENERAL DE LA NACIÓN, EN MARCO DEL PROYECTO DE INVERSIÓN OPTIMIZACIÓN DE LOS PROCESOS DE GESTIÓN DOCUMENTAL EN LA UAEMC A NIVEL NACIONAL.</t>
  </si>
  <si>
    <t>PRESTAR LOS SERVICIOS DE APOYO A LA GESTIÓN EN LA SUBDIRECCIÓN ADMINISTRATIVA Y FINANCIERA CON EL OBJETIVO DE GARANTIZAR LA CORRECTA IMPLEMENTACIÓN DE LOS PROCESOS, PROCEDIMIENTOS Y MECANISMOS DE CONTROL, EN MARCO DEL PROYECTO DE INVERSIÓN OPTIMIZACIÓN DE LOS PROCESOS DE GESTIÓN DOCUMENTAL EN LA UAEMC A NIVEL NACIONAL.</t>
  </si>
  <si>
    <t>PRESTAR LOS SERVICIOS PROFESIONALES PARA ORIENTAR JURÍDICAMENTE A LA SECRETARÍA GENERAL DE MIGRACIÓN COLOMBIA EN LA APLICACIÓN Y DESARROLLO DE NORMAS E INSTRUMENTOS JURÍDICOS - LEGALES SOBRE TEMAS CONTRACTUALES, FINANCIEROS Y  ADMINISTRATIVOS, DE ACUERDO CON LAS CONDICIONES YESPECIFICACIONES TÉCNICAS DESCRITAS EN LOS ESTUDIOS PREVIOS.</t>
  </si>
  <si>
    <t>VALOR ESTIMADO VIGENCIA TOTAL</t>
  </si>
  <si>
    <t>COMISIONES BANCARIAS</t>
  </si>
  <si>
    <t>SERVICIOS PUBLICOS</t>
  </si>
  <si>
    <t>OPLA - 15</t>
  </si>
  <si>
    <t>PUBLICACIONES Y EVENTOS PARA LA DIVULGACIÓN DE INFORMES, TABLEROS, ARTÍCULOS, PRODUCIDOS CON BASE EN LA INFORMACIÓN DE LAS BASES DE DATOS, DE TAL FORMA QUE APORTEN EN LA TOMA DE DECISIONES DENTRO DEL MARCO DEL PROYECTO DE LA OPTIMIZACIÓN DE LAS CAPACIDADES ESTRATÉGICAS INSTITUCIONALES DE MIGRACIÓN COLOMBIA A NIVEL NACIONAL.</t>
  </si>
  <si>
    <t>PRESTACIÓN DE SERVICIOS</t>
  </si>
  <si>
    <t>LEONARDO CARVAJAL</t>
  </si>
  <si>
    <t>LEONARDO.CARVAJAL@MIGRACIONCOLOMBIA.GOV.CO</t>
  </si>
  <si>
    <t>C-1199-1002-13-53105B-1199054-02 - ADQUIS. DE BYS - DOCUMENTOS DE PLANEACIÓN - OPTIMIZACIÓN DE LAS CAPACIDADES ESTRATÉGICAS INSTITUCIONALES DE MIGRACIÓN COLOMBIA A NIVEL NACIONAL
C-1199-1002-13-53105B-1199060-02 - ADQUIS. DE BYS - SERVICIO DE IMPLEMENTACIÓN SISTEMAS DE GESTIÓN - OPTIMIZACIÓN DE LAS CAPACIDADES ESTRATÉGICAS INSTITUCIONALES DE MIGRACIÓN COLOMBIA A NIVEL   NACIONAL</t>
  </si>
  <si>
    <t>SUBDIRECCIÓN DE VERIFICACION MIGRATORIA</t>
  </si>
  <si>
    <t>alimentacion contratistas</t>
  </si>
  <si>
    <t>tiquetes terrestres</t>
  </si>
  <si>
    <t>menaje y trasnporte</t>
  </si>
  <si>
    <t>arl contratistas y pasantes</t>
  </si>
  <si>
    <t>lista de elegibles</t>
  </si>
  <si>
    <t>ayudas educativas</t>
  </si>
  <si>
    <t>viaticos</t>
  </si>
  <si>
    <t>TH</t>
  </si>
  <si>
    <t>vf</t>
  </si>
  <si>
    <t>PSICOSOCIAL</t>
  </si>
  <si>
    <t>paabs</t>
  </si>
  <si>
    <t>ext</t>
  </si>
  <si>
    <t>cedulas</t>
  </si>
  <si>
    <t xml:space="preserve"> </t>
  </si>
  <si>
    <t>SP</t>
  </si>
  <si>
    <t>Saf</t>
  </si>
  <si>
    <t>COMISIONES</t>
  </si>
  <si>
    <t>CAJAS MENORES</t>
  </si>
  <si>
    <t>ADMIN</t>
  </si>
  <si>
    <t>CENAF</t>
  </si>
  <si>
    <t>VIGILANCIA</t>
  </si>
  <si>
    <t>*08-02</t>
  </si>
  <si>
    <t xml:space="preserve">PRESTAR LOS SERVICIOS PROFESIONALES PARA LA ESTRUCTURACIÓN, EVALUACIÓN, EJECUCIÓN, SUPERVISIÓN Y DEMÁS ASPECTOS DE LOS PROCESOS CONTRACTUALES A CARGO DEL GRUPO ADMINISTRATIVO ESPECIALMENTE EN LOS PROCESOS DE CONTRATACIÓN DEL PROYECTO DE INVERSIÓN DE INFRAESTRUCTURA PARA LA VIGENCIA 2025, DE ACUERDO CON LAS CONDICIONES Y ESPECIFICACIONES TÉCNICAS DESCRITAS EN LOS ESTUDIOS PREVIOS </t>
  </si>
  <si>
    <t xml:space="preserve">PRESTAR LOS SERVICIOS PROFESIONALES PARA LA ESTRUCTURACIÓN, EVALUACIÓN, EJECUCIÓN, SUPERVISIÓN EN LO CONCERNIENTE A LOS PROCESOS CONTRACTUALES A CARGO DEL GRUPO ADMINISTRATIVO , Y SEGUIMIENTO A LOS PROCESOS CONTRACTUALES DE LA UAEMC ESPECIALMENTE EN LOS PROCESOS DE CONTRATACIÓN DEL PROYECTO DE INVERSIÓN DE INFRAESTRUCTURA PARA LA VIGENCIA 2025 DE ACUERDO CON LAS CONDICIONES Y ESPECIFICACIONES TÉCNICAS DESCRITAS EN LOS ESTUDIOS PREVIOS </t>
  </si>
  <si>
    <t xml:space="preserve">A-02-02-02-006-004 - SERVICIOS DE TRANSPORTE DE PASAJEROS (700.000.000); A-03-03-01-056 DEPORTACION A EXTRANJEROS(200.000.000); C-1199-1002-15-53105B-1199058-02 - ADQUISICIÓN DE BIENES Y SERVICIOS - SERVICIO DE EDUCACIÓN INFORMAL PARA LA GESTIÓN ADMINISTRATIVA - CONSOLIDACIÓN Y FORTALECIMIENTO DE LA GESTIÓN DEL TALENTO HUMANO DE MIGRACIÓN COLOMBIA A NIVEL NACIONAL(200.000.000)
</t>
  </si>
  <si>
    <t>pROPIOS</t>
  </si>
  <si>
    <t>A-02-02-01-003-002 - PASTA O PULPA, PAPEL Y PRODUCTOS DE PAPEL; IMPRESOS Y ARTÍCULOS SIMILARES ; A-02-02-01-003-006 - PRODUCTOS DE CAUCHO Y PLÁSTICO; A-02-02-01-003-008 - OTROS BIENES TRANSPORTABLES N.C.P. ; A-02-02-01-004-002 - PRODUCTOS METÁLICOS ELABORADOS (EXCEPTO MAQUINARIA Y EQUIPO) ;A-02-02-01-004-005 - MAQUINARIA DE OFICINA, CONTABILIDAD E INFORMÁTICA; A-02-02-01-004-006 - MAQUINARIA Y APARATOS ELÉCTRICOS; A-02-02-01-004-007 - EQUIPO Y APARATOS DE RADIO, TELEVISIÓN Y COMUNICACIONES</t>
  </si>
  <si>
    <t>PRESTAR LOS SERVICIOS DE ALMACENAMIENTO Y CUSTODIA DEL ACERVO DOCUMENTAL Y CONSULTAS PARA LA INTERVENCIÓN ARCHIVÍSTICA, DIGITALIZACIÓN, ENTREGA DE DOCUMENTACIÓN, ELIMINACIÓN DOCUMENTAL, SANEAMIENTO AMBIENTAL DE LA UAEMC.</t>
  </si>
  <si>
    <t>Alojamiento y alimentación de contratistas</t>
  </si>
  <si>
    <t>STH</t>
  </si>
  <si>
    <t>Tiquetes terrestres</t>
  </si>
  <si>
    <t>Menaje y transporte funcionarios</t>
  </si>
  <si>
    <t>ARL PASANTES Y CONTRATISTAS</t>
  </si>
  <si>
    <t>COMISIONES BANCARIAS REC NACION</t>
  </si>
  <si>
    <t>SA&amp;F</t>
  </si>
  <si>
    <t>COMISIONES BANCARIAS REC PROPIOS</t>
  </si>
  <si>
    <t>SERVICIO DE VIGILANCIA</t>
  </si>
  <si>
    <t>USO DE LISTA DE ELEGIBLES POR CONCURSO DE MERITOS</t>
  </si>
  <si>
    <t>ELABORACIÓN CÉDULAS DE EXTRANJERÍA</t>
  </si>
  <si>
    <t>Extranjería</t>
  </si>
  <si>
    <t>AYUDAS EDUCATIVAS</t>
  </si>
  <si>
    <t>VIÁTICOS DE LOS FUNCIONARIOS EN COMISIÓN</t>
  </si>
  <si>
    <t>VF</t>
  </si>
  <si>
    <t>CPS</t>
  </si>
  <si>
    <t>Caja menor</t>
  </si>
  <si>
    <t>Caja menor Dirección</t>
  </si>
  <si>
    <t>Caja menor (serv. de parqueadero)</t>
  </si>
  <si>
    <t>SP- Servicio energía y gas</t>
  </si>
  <si>
    <t>Administración 4° piso Argos</t>
  </si>
  <si>
    <t>Cenaf Villa del Rosario</t>
  </si>
  <si>
    <t>Cenaf Rumichaca</t>
  </si>
  <si>
    <t>Mataje</t>
  </si>
  <si>
    <t>Contingencias</t>
  </si>
  <si>
    <t>H</t>
  </si>
  <si>
    <t xml:space="preserve">OTROS </t>
  </si>
  <si>
    <t>SP- TELEFONÍA MÓVIL</t>
  </si>
  <si>
    <t>SP- TELEFONÍA FIJA E INTERNET</t>
  </si>
  <si>
    <t>TELEFONÍA FIJA E INTERNET</t>
  </si>
  <si>
    <t>SP- SERVICIO DE ACUEDUCTO,ALCANTARILLADO Y ASEO</t>
  </si>
  <si>
    <t>CAJA MENOR</t>
  </si>
  <si>
    <t>ADMINISTRACIONES</t>
  </si>
  <si>
    <t>Propios</t>
  </si>
  <si>
    <t>Nación</t>
  </si>
  <si>
    <t>RUBRO</t>
  </si>
  <si>
    <t>FUENTE</t>
  </si>
  <si>
    <t>REC</t>
  </si>
  <si>
    <t>SIT</t>
  </si>
  <si>
    <t>DESCRIPCION</t>
  </si>
  <si>
    <t>ÁREA</t>
  </si>
  <si>
    <t>PROPUESTA 2025</t>
  </si>
  <si>
    <t>Vigencias futuras</t>
  </si>
  <si>
    <t>Total ejecutado en 2024</t>
  </si>
  <si>
    <t>Nuevo proceso 2025</t>
  </si>
  <si>
    <t>PABBS NO PAABS</t>
  </si>
  <si>
    <t>A-02-01-01-002-007</t>
  </si>
  <si>
    <t>20</t>
  </si>
  <si>
    <t>CSF</t>
  </si>
  <si>
    <t>OTROS SISTEMAS DE ARMAMENTO / Armas no letales - Control migratorio</t>
  </si>
  <si>
    <t>Control Migratorio</t>
  </si>
  <si>
    <t>A-02-01-01-003-008</t>
  </si>
  <si>
    <t>Adquisición de sillas</t>
  </si>
  <si>
    <t>A-02-01-01-004-003</t>
  </si>
  <si>
    <t>Adquisición aire acondicionados</t>
  </si>
  <si>
    <t>A-02-01-01-004-007</t>
  </si>
  <si>
    <t>Equipos, accesorios y elementos de fotografía y video para la Oficina de Comunicaciones</t>
  </si>
  <si>
    <t>Comunicaciones</t>
  </si>
  <si>
    <t>A-02-01-01-004-008</t>
  </si>
  <si>
    <t>Desfibrilador Automático Externo</t>
  </si>
  <si>
    <t>Gabinete para Desfibrilador</t>
  </si>
  <si>
    <t>A-02-02-01-001-005</t>
  </si>
  <si>
    <t>10</t>
  </si>
  <si>
    <t xml:space="preserve">Ferroeléctricos </t>
  </si>
  <si>
    <t>A-02-02-01-002-006</t>
  </si>
  <si>
    <t>A-02-02-01-002-007</t>
  </si>
  <si>
    <t>Elementos de bioseguridad (máscaras faciales)</t>
  </si>
  <si>
    <t>Forros antifluido-almohadas</t>
  </si>
  <si>
    <t>A-02-02-01-002-008</t>
  </si>
  <si>
    <t>Uniformes  y Dotación Legal</t>
  </si>
  <si>
    <t>Uniformes  y Dotación Legal (Bonos de ley)</t>
  </si>
  <si>
    <t>Chalecos antibalas</t>
  </si>
  <si>
    <t>Elementos de protección (chalecos reflectivos, monogafas,  guantes anticorte, botas de seguridad, protector auditivos)</t>
  </si>
  <si>
    <t>Elementos de protección (prenda térmica para ciudades frías)</t>
  </si>
  <si>
    <t>Porta carnet</t>
  </si>
  <si>
    <t>Placas</t>
  </si>
  <si>
    <t>Identificadores</t>
  </si>
  <si>
    <t>A-02-02-01-003-001</t>
  </si>
  <si>
    <t>A-02-02-01-003-002</t>
  </si>
  <si>
    <t>Papelería - Papelería</t>
  </si>
  <si>
    <t>Suscripción revista Semana</t>
  </si>
  <si>
    <t>Suscripción periódico El Espectador</t>
  </si>
  <si>
    <t>Suscripción periódico El Tiempo y Portafolio</t>
  </si>
  <si>
    <t>Suscripción periódico La Republica</t>
  </si>
  <si>
    <t>A-02-02-01-003-003</t>
  </si>
  <si>
    <t>PRODUCTOS DE HORNOS DE COQUE; PRODUCTOS DE REFINACIÓN DE PETRÓLEO Y COMBUSTIBLE NUCLEAR</t>
  </si>
  <si>
    <t>COMBUSTIBLE - OTROS</t>
  </si>
  <si>
    <t>A-02-02-01-003-005</t>
  </si>
  <si>
    <t>OTROS PRODUCTOS QUÍMICOS; FIBRAS ARTIFICIALES (O FIBRAS INDUSTRIALES HECHAS POR EL HOMBRE)</t>
  </si>
  <si>
    <t xml:space="preserve">Papelería - Tóner , pegante y corrector </t>
  </si>
  <si>
    <t xml:space="preserve">Nación </t>
  </si>
  <si>
    <t>Tintas - Control migratorio</t>
  </si>
  <si>
    <t>Kit de brigadistas</t>
  </si>
  <si>
    <t>Camillas</t>
  </si>
  <si>
    <t>Botiquines</t>
  </si>
  <si>
    <t>Insumos para impresora de Carnet
(Cinta color + Fluorescente (300 x una cara)
Laminado Holograma Genérico Rendimiento (300 x una cara)
Laminado Transparente 1,0 mil Rendimiento (300 x una cara))</t>
  </si>
  <si>
    <t>A-02-02-01-003-006</t>
  </si>
  <si>
    <t>Papelería - Ganchos, cintas, etc.</t>
  </si>
  <si>
    <t>Lámina de caucho X 10  -  control migratorio</t>
  </si>
  <si>
    <t>Llantas</t>
  </si>
  <si>
    <t>Guantes de Nitrilo</t>
  </si>
  <si>
    <t>A-02-02-01-003-007</t>
  </si>
  <si>
    <t>A-02-02-01-003-008</t>
  </si>
  <si>
    <t>Papelería - Bolígrafos útiles de escritorio</t>
  </si>
  <si>
    <t>Sello fechador y almohadilla - control migratorio</t>
  </si>
  <si>
    <t xml:space="preserve">Eleva monitores </t>
  </si>
  <si>
    <t>Descansa pies</t>
  </si>
  <si>
    <t>Riesgo Ergonómico cojín lumbar</t>
  </si>
  <si>
    <t>Elementos ergonómicos (PAD mouse, soporte computador portátil, entre otros)</t>
  </si>
  <si>
    <t>Salas de descanso a nivel nacional</t>
  </si>
  <si>
    <t>Alojamientos - Colchones-base cama-sofacama-mesa noche- vajillas-vasos-cubiertos - artículos para cocina</t>
  </si>
  <si>
    <t>NO PAABS</t>
  </si>
  <si>
    <t>A-02-02-01-004-002</t>
  </si>
  <si>
    <t>Papelería - papelería y útiles</t>
  </si>
  <si>
    <t>A-02-02-01-004-003</t>
  </si>
  <si>
    <t>A-02-02-01-004-004</t>
  </si>
  <si>
    <t xml:space="preserve">Electrodomésticos </t>
  </si>
  <si>
    <t>A-02-02-01-004-005</t>
  </si>
  <si>
    <t>A-02-02-01-004-006</t>
  </si>
  <si>
    <t>Papelería - Elementos escritorio</t>
  </si>
  <si>
    <t>Ferroeléctricos</t>
  </si>
  <si>
    <t>A-02-02-01-004-007</t>
  </si>
  <si>
    <t>A-02-02-02-006-003</t>
  </si>
  <si>
    <t>Alojamiento y alimentación capacitación- Tequendama</t>
  </si>
  <si>
    <t>Servicio de cafetería - aseo y café</t>
  </si>
  <si>
    <t>A-02-02-02-006-004</t>
  </si>
  <si>
    <t>Tiquetes aéreos</t>
  </si>
  <si>
    <t>Contrato 2025</t>
  </si>
  <si>
    <t>Tiquetes (Inversión) $200.000.000</t>
  </si>
  <si>
    <t>Deportados $200.000.000</t>
  </si>
  <si>
    <t>NO PABBS</t>
  </si>
  <si>
    <t>A-02-02-02-006-005</t>
  </si>
  <si>
    <t>SERVICIOS DE TRANSPORTE DE CARGA</t>
  </si>
  <si>
    <t>A-02-02-02-006-007</t>
  </si>
  <si>
    <t>A-02-02-02-006-008</t>
  </si>
  <si>
    <t>SERVICIOS POSTALES Y DE MENSAJERÍA</t>
  </si>
  <si>
    <t>A-02-02-02-006-009</t>
  </si>
  <si>
    <t>SERVICIOS DE DISTRIBUCIÓN DE ELECTRICIDAD, GAS Y AGUA (POR CUENTA PROPIA)</t>
  </si>
  <si>
    <t>A-02-02-02-007-001</t>
  </si>
  <si>
    <t>SEGUROS -</t>
  </si>
  <si>
    <t>Medidas de seguridad para funcionarios - UNP</t>
  </si>
  <si>
    <t>COMISIONES BANCARIAS REC- OTROS</t>
  </si>
  <si>
    <t>A-02-02-02-007-002</t>
  </si>
  <si>
    <t>SERVICIOS INMOBILIARIOS RELATIVOS A BIENES RAÍCES PROPIOS O ARRENDADOS</t>
  </si>
  <si>
    <t>A-02-02-02-008-002</t>
  </si>
  <si>
    <t>SERVICIOS JURÍDICOS Y CONTABLES</t>
  </si>
  <si>
    <t>Control Disciplinario</t>
  </si>
  <si>
    <t>OAJ</t>
  </si>
  <si>
    <t>A-02-02-02-008-003</t>
  </si>
  <si>
    <t>SERVICIOS PROFESIONALES, CIENTÍFICOS Y TÉCNICOS (EXCEPTO LOS SERVICIOS DE INVESTIGACION, URBANISMO, JURÍDICOS Y DE CONTABILIDAD)</t>
  </si>
  <si>
    <t>Dirección</t>
  </si>
  <si>
    <t>Sec Gral</t>
  </si>
  <si>
    <t>Verificaciones</t>
  </si>
  <si>
    <t>Control interno</t>
  </si>
  <si>
    <t>Servicio de monitoreo de medio masivos de comunicación.</t>
  </si>
  <si>
    <t>Contratar la publicación de diferentes avisos de prensa en el periódico La República</t>
  </si>
  <si>
    <t>Publicación Diario Oficial - Imprenta Nacional</t>
  </si>
  <si>
    <t>Servicio de validación y autenticación de la información</t>
  </si>
  <si>
    <t>A-02-02-02-008-004</t>
  </si>
  <si>
    <t>PRUEBA PSICOTÉCNICA 360° EVALUACIÓN POR COMPETENCIAS Y PRUEBA EVA (VALORES Y ANTIVALORES)</t>
  </si>
  <si>
    <t>BIBLIOTECA JURÍDICA VIRTUAL</t>
  </si>
  <si>
    <t>CONSULTA AUTOMÁTICA DE PROCESOS JUDICIALES EN LA RAMA JUDICIAL DE COLOMBIA-MONOLEGAL</t>
  </si>
  <si>
    <t>.</t>
  </si>
  <si>
    <t>A-02-02-02-008-005</t>
  </si>
  <si>
    <t>Servicio de cafetería -  aseo y café</t>
  </si>
  <si>
    <t>Bonos de turismo - PAQUETES TURISTICOS - ESTIIMULOS</t>
  </si>
  <si>
    <t>ENAJENACIÓN DE BIENES</t>
  </si>
  <si>
    <t>CUSTODIA ARCHIVO- VF en curso</t>
  </si>
  <si>
    <t>A-02-02-02-008-007</t>
  </si>
  <si>
    <t>MANTENIMIENTO FOTOVOLTAICO</t>
  </si>
  <si>
    <t>MANTENIMIENTO PLANTAS ELECTRICAS</t>
  </si>
  <si>
    <t>MANTENIMIENTO Dispensadores de agua</t>
  </si>
  <si>
    <t>Mantenimiento de sillas</t>
  </si>
  <si>
    <t>MANTENIMIENTO MOTOBOMBAS Y SISTEMA HIDRAULICO NACIONAL</t>
  </si>
  <si>
    <t>POZO ARTESIANO SUBTERRANEO Y SISTEMA DE SUCCIÓN, ALMACENAMIENTO Y DISTRIBUCIÓN DE AGUA, Y MANT ELECTROBOMBA-REG. AMAZONAS</t>
  </si>
  <si>
    <t>SERVICIO DE LAVADO VEHICULOS NIVEL CENTRAL</t>
  </si>
  <si>
    <t xml:space="preserve">Mantenimiento de equipos, elementos y accesorios de fotografía y video. </t>
  </si>
  <si>
    <t>A-02-02-02-008-009</t>
  </si>
  <si>
    <t>SERVICIO DE IMPRESIÓN Y FOTOCOPIADO</t>
  </si>
  <si>
    <t>Adquisición e instalación de señalización institucional para las diferente  sedes a nivel nacional</t>
  </si>
  <si>
    <t>A-02-02-02-009-002</t>
  </si>
  <si>
    <t>A-02-02-02-009-003</t>
  </si>
  <si>
    <t>EXAMENES MÉDICOS</t>
  </si>
  <si>
    <t>ESTUDIO DE TURNICIDAD Y FATIGA</t>
  </si>
  <si>
    <t xml:space="preserve">Acompañamiento psicosocial a funcionarios </t>
  </si>
  <si>
    <t>A-02-02-02-009-004</t>
  </si>
  <si>
    <t>A-02-02-02-009-006</t>
  </si>
  <si>
    <t>ACTIVIDADES DE BIENESTAR SOCIAL - Lúdicas y deportivas</t>
  </si>
  <si>
    <t>ACTIVIDADES DE BIENESTAR SOCIAL - Olimpiadas - Acuerdo sindical</t>
  </si>
  <si>
    <t>A-02-02-02-010</t>
  </si>
  <si>
    <t>PERFIL</t>
  </si>
  <si>
    <t>BACHILLER 6 MESES DE EXPERIENCIA</t>
  </si>
  <si>
    <t>TECNICO O TECNOLOGO SIN EXPERIENCIA</t>
  </si>
  <si>
    <t>TECNICO O TECNOLOGO 3 MESES DE EXPERIENCIA</t>
  </si>
  <si>
    <t xml:space="preserve">PROFESIONAL SIN EXPERIENCIA </t>
  </si>
  <si>
    <t>TECNICO Y/O TECNOLOGO CON 18 MESES DE EXPERIENCIA</t>
  </si>
  <si>
    <t>TECNICO Y/O TECNOLOGO CON 36 MESES DE EXPERIENCIA</t>
  </si>
  <si>
    <t>TECNICO O TECNOLOGO CON 48 MESES DE EXPERIENCIA</t>
  </si>
  <si>
    <t>PROFESIONAL CON 12 MESES DE EXPERIENCIA</t>
  </si>
  <si>
    <t>PROFESIONAL CON 18 MESES DE EXPERIENCIA</t>
  </si>
  <si>
    <t>PROFESIONAL FUERA DE TABLA</t>
  </si>
  <si>
    <t>PROFESIONAL 24 MESES DE EXPERIENCIA</t>
  </si>
  <si>
    <t>PROFESIONAL 36 MESES DE EXPERIENCIA</t>
  </si>
  <si>
    <t>PROFESIONAL 48 MESES DE EXPERIENCIA</t>
  </si>
  <si>
    <t>PROFESIONAL 60 MESES DE EXPERIENCIA</t>
  </si>
  <si>
    <t>PROFESIONAL Y POSTGRADO 48 MESES DE EXPERIENCIA</t>
  </si>
  <si>
    <t>PROFESIONAL Y POSTGRADO 60 MESES DE EXPERIENCIA</t>
  </si>
  <si>
    <t>PROFESIONAL Y POSTGRADO 72 MESES DE EXPERIENCIA</t>
  </si>
  <si>
    <t>PROFESIONAL Y POSTGRADO 84 MESES DE EXPERIENCIA</t>
  </si>
  <si>
    <t>PERFIL FUERA DE TABLA</t>
  </si>
  <si>
    <t>TECNICO O TECNOLOGO 6 MESES DE EXPERIENCIA</t>
  </si>
  <si>
    <t>TECNICO O TECNOLOGO 18 MESES DE EXPERIENCIA</t>
  </si>
  <si>
    <t>PROFESIONAL 3 MESES DE EXPERIENCIA</t>
  </si>
  <si>
    <t>PROFESIONAL 6 MESES EXPERIENCIA</t>
  </si>
  <si>
    <t>PROFESIONAL 12 MESES EXPERIENCIA</t>
  </si>
  <si>
    <t>PROFESIONAL 18 MESES EXPERIENCIA</t>
  </si>
  <si>
    <t>PROFESIONAL 24 MESES EXPERIENCIA</t>
  </si>
  <si>
    <t>ANGELA YIRA JIMENEZ CASALLAS</t>
  </si>
  <si>
    <t>JAVIER ENRIQUE GONZALEZ GONZALEZ</t>
  </si>
  <si>
    <t>PERFILES</t>
  </si>
  <si>
    <t>PRIORIDAD</t>
  </si>
  <si>
    <t>SAF</t>
  </si>
  <si>
    <t>FINANCIERA</t>
  </si>
  <si>
    <t>ADMINISTRATIVA - PAABS-SEGUROS</t>
  </si>
  <si>
    <t>ADMINISTRATIVA - ASEO  Y CAFETERIA</t>
  </si>
  <si>
    <t>ADMINISTRATIVA - INGENIERO CIVIL</t>
  </si>
  <si>
    <t>ADMINISTRATIVA Y SEGURIDAD</t>
  </si>
  <si>
    <t>ADMINISTRATIVA - FORMULACION Y REPORTE AL PROYECTO DE INVERSION Y SIG</t>
  </si>
  <si>
    <t>DOCUMENTAL - COORDINACION GRUPO</t>
  </si>
  <si>
    <t>GRUPO DE CONTRATOS</t>
  </si>
  <si>
    <t>YENNI VARGAS</t>
  </si>
  <si>
    <t>DOCUMENTAL - IMPLEMENTACION DE INSTRUMENTOS</t>
  </si>
  <si>
    <t>LAURA BERNAL</t>
  </si>
  <si>
    <t>DOCUMENTAL- TRANSFERENCIAS DOCUMENTALES</t>
  </si>
  <si>
    <t>ASHLY RODRIGUEZ</t>
  </si>
  <si>
    <t>GRUPO DE APOYO A LA GESTION</t>
  </si>
  <si>
    <t>ANDRES RIVAS</t>
  </si>
  <si>
    <t>DOCUMENTAL - ORFEO</t>
  </si>
  <si>
    <t>VALENTINA GAVIRIA</t>
  </si>
  <si>
    <t>DOCUMENTAL</t>
  </si>
  <si>
    <t>80111600;81111500;81111800;</t>
  </si>
  <si>
    <t>81111500;81112200;</t>
  </si>
  <si>
    <t>NESTOR HERNANDO MONTENEGRO GÓMEZ</t>
  </si>
  <si>
    <t>MIRYAM BUITRAGO ESPITIA</t>
  </si>
  <si>
    <t>FREDDY CAMARGO</t>
  </si>
  <si>
    <t>BOLSA MERCANTIL</t>
  </si>
  <si>
    <t>COMPROMISO MRA</t>
  </si>
  <si>
    <t>CONTACT CENTER</t>
  </si>
  <si>
    <t>COSTO MES</t>
  </si>
  <si>
    <t>Sandra.martinez@migracioncolombia.gov.co</t>
  </si>
  <si>
    <t>81101700;72151500;83101800;26111600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</si>
</sst>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00_);_(&quot;$&quot;* \(#,##0.00\);_(&quot;$&quot;* &quot;-&quot;??_);_(@_)"/>
    <numFmt numFmtId="165" formatCode="#,###\ &quot;COP&quot;"/>
    <numFmt numFmtId="166" formatCode="0.0%"/>
  </numFmts>
  <fonts count="34" x14ac:knownFonts="1">
    <font>
      <sz val="11"/>
      <color theme="1"/>
      <name val="Calibri"/>
      <family val="2"/>
      <scheme val="minor"/>
    </font>
    <font>
      <sz val="11"/>
      <color theme="1"/>
      <name val="Calibri"/>
      <family val="2"/>
      <scheme val="minor"/>
    </font>
    <font>
      <sz val="11"/>
      <color rgb="FF006100"/>
      <name val="Calibri"/>
      <family val="2"/>
      <scheme val="minor"/>
    </font>
    <font>
      <sz val="11"/>
      <color theme="0"/>
      <name val="Calibri"/>
      <family val="2"/>
      <scheme val="minor"/>
    </font>
    <font>
      <u/>
      <sz val="11"/>
      <color theme="10"/>
      <name val="Calibri"/>
      <family val="2"/>
      <scheme val="minor"/>
    </font>
    <font>
      <b/>
      <sz val="11"/>
      <name val="Arial Narrow"/>
      <family val="2"/>
    </font>
    <font>
      <sz val="8"/>
      <name val="Arial Narrow"/>
      <family val="2"/>
    </font>
    <font>
      <sz val="10"/>
      <color theme="1"/>
      <name val="Verdana"/>
      <family val="2"/>
    </font>
    <font>
      <b/>
      <sz val="10"/>
      <color theme="1"/>
      <name val="Verdana"/>
      <family val="2"/>
    </font>
    <font>
      <sz val="10"/>
      <color theme="1"/>
      <name val="Arial"/>
      <family val="2"/>
    </font>
    <font>
      <sz val="12"/>
      <color theme="0"/>
      <name val="Calibri"/>
      <family val="2"/>
      <scheme val="minor"/>
    </font>
    <font>
      <sz val="11"/>
      <color theme="1"/>
      <name val="Arial Narrow"/>
      <family val="2"/>
    </font>
    <font>
      <sz val="11"/>
      <color theme="0"/>
      <name val="Arial Narrow"/>
      <family val="2"/>
    </font>
    <font>
      <sz val="11"/>
      <name val="Arial Narrow"/>
      <family val="2"/>
    </font>
    <font>
      <sz val="11"/>
      <color theme="1"/>
      <name val="Calibri"/>
      <family val="2"/>
      <scheme val="minor"/>
    </font>
    <font>
      <u/>
      <sz val="11"/>
      <color theme="10"/>
      <name val="Arial Narrow"/>
      <family val="2"/>
    </font>
    <font>
      <b/>
      <sz val="11"/>
      <color theme="1"/>
      <name val="Arial Narrow"/>
      <family val="2"/>
    </font>
    <font>
      <u/>
      <sz val="11"/>
      <name val="Calibri"/>
      <family val="2"/>
      <scheme val="minor"/>
    </font>
    <font>
      <sz val="11"/>
      <color rgb="FFFF0000"/>
      <name val="Arial Narrow"/>
      <family val="2"/>
    </font>
    <font>
      <sz val="11"/>
      <color rgb="FF000000"/>
      <name val="Calibri"/>
      <family val="2"/>
      <scheme val="minor"/>
    </font>
    <font>
      <sz val="11"/>
      <name val="Calibri"/>
      <family val="2"/>
    </font>
    <font>
      <sz val="14"/>
      <name val="Tw Cen MT"/>
      <family val="2"/>
    </font>
    <font>
      <sz val="11"/>
      <color rgb="FF000000"/>
      <name val="Tw Cen MT"/>
      <family val="2"/>
    </font>
    <font>
      <b/>
      <sz val="9"/>
      <color rgb="FF000000"/>
      <name val="Tw Cen MT"/>
      <family val="2"/>
    </font>
    <font>
      <b/>
      <i/>
      <sz val="9"/>
      <color rgb="FF000000"/>
      <name val="Tw Cen MT"/>
      <family val="2"/>
    </font>
    <font>
      <b/>
      <sz val="11"/>
      <color rgb="FF000000"/>
      <name val="Tw Cen MT"/>
      <family val="2"/>
    </font>
    <font>
      <sz val="11"/>
      <name val="Tw Cen MT"/>
      <family val="2"/>
    </font>
    <font>
      <sz val="10"/>
      <name val="Tw Cen MT"/>
      <family val="2"/>
    </font>
    <font>
      <i/>
      <sz val="11"/>
      <name val="Tw Cen MT"/>
      <family val="2"/>
    </font>
    <font>
      <sz val="11"/>
      <color rgb="FFFF0000"/>
      <name val="Tw Cen MT"/>
      <family val="2"/>
    </font>
    <font>
      <b/>
      <sz val="11"/>
      <name val="Tw Cen MT"/>
      <family val="2"/>
    </font>
    <font>
      <b/>
      <i/>
      <sz val="11"/>
      <name val="Tw Cen MT"/>
      <family val="2"/>
    </font>
    <font>
      <b/>
      <sz val="9"/>
      <color indexed="81"/>
      <name val="Tahoma"/>
      <family val="2"/>
    </font>
    <font>
      <sz val="9"/>
      <color indexed="81"/>
      <name val="Tahoma"/>
      <family val="2"/>
    </font>
  </fonts>
  <fills count="20">
    <fill>
      <patternFill patternType="none"/>
    </fill>
    <fill>
      <patternFill patternType="gray125"/>
    </fill>
    <fill>
      <patternFill patternType="solid">
        <fgColor rgb="FFC6EFCE"/>
      </patternFill>
    </fill>
    <fill>
      <patternFill patternType="solid">
        <fgColor theme="4"/>
      </patternFill>
    </fill>
    <fill>
      <patternFill patternType="solid">
        <fgColor theme="0" tint="-0.34998626667073579"/>
        <bgColor indexed="64"/>
      </patternFill>
    </fill>
    <fill>
      <patternFill patternType="solid">
        <fgColor rgb="FF808080"/>
        <bgColor indexed="64"/>
      </patternFill>
    </fill>
    <fill>
      <patternFill patternType="solid">
        <fgColor rgb="FFDBE5F1"/>
        <bgColor indexed="64"/>
      </patternFill>
    </fill>
    <fill>
      <patternFill patternType="solid">
        <fgColor rgb="FFC6EFCE"/>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92D050"/>
        <bgColor indexed="64"/>
      </patternFill>
    </fill>
    <fill>
      <patternFill patternType="solid">
        <fgColor rgb="FFFFFFFF"/>
        <bgColor rgb="FF000000"/>
      </patternFill>
    </fill>
    <fill>
      <patternFill patternType="solid">
        <fgColor theme="0"/>
        <bgColor indexed="64"/>
      </patternFill>
    </fill>
    <fill>
      <patternFill patternType="solid">
        <fgColor theme="0" tint="-0.14999847407452621"/>
        <bgColor indexed="64"/>
      </patternFill>
    </fill>
    <fill>
      <patternFill patternType="solid">
        <fgColor rgb="FFD7FDDB"/>
        <bgColor indexed="64"/>
      </patternFill>
    </fill>
    <fill>
      <patternFill patternType="solid">
        <fgColor rgb="FFFEECF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bottom/>
      <diagonal/>
    </border>
  </borders>
  <cellStyleXfs count="27">
    <xf numFmtId="0" fontId="0" fillId="0" borderId="0"/>
    <xf numFmtId="42"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0" borderId="0" applyNumberFormat="0" applyFill="0" applyBorder="0" applyAlignment="0" applyProtection="0"/>
    <xf numFmtId="41" fontId="1" fillId="0" borderId="0" applyFont="0" applyFill="0" applyBorder="0" applyAlignment="0" applyProtection="0"/>
    <xf numFmtId="49" fontId="7" fillId="0" borderId="0" applyFill="0" applyBorder="0" applyProtection="0">
      <alignment horizontal="left" vertical="center"/>
    </xf>
    <xf numFmtId="0" fontId="8" fillId="5" borderId="12" applyNumberFormat="0" applyProtection="0">
      <alignment horizontal="left" vertical="center" wrapText="1"/>
    </xf>
    <xf numFmtId="0" fontId="8" fillId="6" borderId="0" applyNumberFormat="0" applyBorder="0" applyProtection="0">
      <alignment horizontal="center" vertical="center"/>
    </xf>
    <xf numFmtId="165" fontId="9" fillId="0" borderId="0" applyFont="0" applyFill="0" applyBorder="0" applyAlignment="0" applyProtection="0"/>
    <xf numFmtId="0" fontId="10" fillId="3" borderId="0" applyNumberFormat="0" applyBorder="0" applyAlignment="0" applyProtection="0"/>
    <xf numFmtId="0" fontId="14" fillId="0" borderId="0"/>
    <xf numFmtId="42" fontId="1" fillId="0" borderId="0" applyFont="0" applyFill="0" applyBorder="0" applyAlignment="0" applyProtection="0"/>
    <xf numFmtId="0" fontId="2" fillId="7" borderId="0" applyNumberFormat="0" applyBorder="0" applyAlignment="0" applyProtection="0"/>
    <xf numFmtId="0" fontId="3" fillId="8" borderId="0" applyNumberFormat="0" applyBorder="0" applyAlignment="0" applyProtection="0"/>
    <xf numFmtId="41"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164" fontId="1" fillId="0" borderId="0" applyFont="0" applyFill="0" applyBorder="0" applyAlignment="0" applyProtection="0"/>
  </cellStyleXfs>
  <cellXfs count="150">
    <xf numFmtId="0" fontId="0" fillId="0" borderId="0" xfId="0"/>
    <xf numFmtId="0" fontId="0" fillId="0" borderId="0" xfId="0" applyAlignment="1">
      <alignment horizontal="center" vertical="center"/>
    </xf>
    <xf numFmtId="0" fontId="13" fillId="0" borderId="12" xfId="2" applyFont="1" applyFill="1" applyBorder="1" applyAlignment="1">
      <alignment horizontal="center" vertical="center" wrapText="1"/>
    </xf>
    <xf numFmtId="0" fontId="5" fillId="4" borderId="12" xfId="3" applyFont="1" applyFill="1" applyBorder="1" applyAlignment="1">
      <alignment horizontal="center" vertical="center" wrapText="1"/>
    </xf>
    <xf numFmtId="42" fontId="5" fillId="4" borderId="12" xfId="1" applyFont="1" applyFill="1" applyBorder="1" applyAlignment="1">
      <alignment horizontal="center" vertical="center" wrapText="1"/>
    </xf>
    <xf numFmtId="42" fontId="13" fillId="0" borderId="12" xfId="1" applyFont="1" applyFill="1" applyBorder="1" applyAlignment="1">
      <alignment horizontal="center" vertical="center" wrapText="1"/>
    </xf>
    <xf numFmtId="0" fontId="11" fillId="0" borderId="0" xfId="0" applyFont="1" applyAlignment="1">
      <alignment horizontal="center" wrapText="1"/>
    </xf>
    <xf numFmtId="0" fontId="15" fillId="0" borderId="12" xfId="4" applyFont="1" applyFill="1" applyBorder="1" applyAlignment="1">
      <alignment horizontal="center" vertical="center" wrapText="1"/>
    </xf>
    <xf numFmtId="0" fontId="13" fillId="0" borderId="12" xfId="0" applyFont="1" applyBorder="1" applyAlignment="1">
      <alignment horizontal="center" vertical="center" wrapText="1"/>
    </xf>
    <xf numFmtId="0" fontId="4" fillId="0" borderId="12" xfId="4" applyFill="1" applyBorder="1" applyAlignment="1">
      <alignment horizontal="center" vertical="center" wrapText="1"/>
    </xf>
    <xf numFmtId="0" fontId="16" fillId="0" borderId="0" xfId="0" applyFont="1" applyAlignment="1">
      <alignment horizontal="center" vertical="center" wrapText="1"/>
    </xf>
    <xf numFmtId="42" fontId="11" fillId="0" borderId="0" xfId="1" applyFont="1" applyFill="1" applyAlignment="1">
      <alignment horizontal="center" vertical="center" wrapText="1"/>
    </xf>
    <xf numFmtId="0" fontId="17" fillId="0" borderId="12" xfId="4" applyFont="1" applyFill="1" applyBorder="1" applyAlignment="1">
      <alignment horizontal="center" vertical="center" wrapText="1"/>
    </xf>
    <xf numFmtId="0" fontId="13" fillId="0" borderId="12" xfId="14" applyFont="1" applyFill="1" applyBorder="1" applyAlignment="1">
      <alignment horizontal="center" vertical="center" wrapText="1"/>
    </xf>
    <xf numFmtId="42" fontId="13" fillId="0" borderId="12" xfId="1" applyFont="1" applyFill="1" applyBorder="1" applyAlignment="1">
      <alignment horizontal="right" vertical="center" wrapText="1"/>
    </xf>
    <xf numFmtId="0" fontId="11" fillId="0" borderId="0" xfId="0" applyFont="1" applyAlignment="1">
      <alignment horizontal="center" vertical="center" wrapText="1"/>
    </xf>
    <xf numFmtId="14" fontId="13" fillId="0" borderId="12" xfId="0" applyNumberFormat="1" applyFont="1" applyBorder="1" applyAlignment="1">
      <alignment horizontal="center" vertical="center" wrapText="1"/>
    </xf>
    <xf numFmtId="0" fontId="13" fillId="0" borderId="12" xfId="0" quotePrefix="1" applyFont="1" applyBorder="1" applyAlignment="1" applyProtection="1">
      <alignment horizontal="center" vertical="center" wrapText="1"/>
      <protection locked="0"/>
    </xf>
    <xf numFmtId="0" fontId="11" fillId="0" borderId="12" xfId="0" applyFont="1" applyBorder="1" applyAlignment="1">
      <alignment horizontal="center" vertical="center" wrapText="1"/>
    </xf>
    <xf numFmtId="0" fontId="13" fillId="0" borderId="12" xfId="0" applyFont="1" applyBorder="1" applyAlignment="1">
      <alignment horizontal="justify" vertical="center" wrapText="1"/>
    </xf>
    <xf numFmtId="0" fontId="6" fillId="0" borderId="12" xfId="0" applyFont="1" applyBorder="1" applyAlignment="1">
      <alignment horizontal="center" vertical="center" wrapText="1"/>
    </xf>
    <xf numFmtId="42" fontId="11" fillId="0" borderId="12" xfId="1" applyFont="1" applyFill="1" applyBorder="1" applyAlignment="1">
      <alignment horizontal="center" vertical="center" wrapText="1"/>
    </xf>
    <xf numFmtId="0" fontId="13" fillId="0" borderId="12" xfId="0" quotePrefix="1" applyFont="1" applyBorder="1" applyAlignment="1">
      <alignment horizontal="center" vertical="center" wrapText="1"/>
    </xf>
    <xf numFmtId="0" fontId="12" fillId="0" borderId="12" xfId="0" applyFont="1" applyBorder="1" applyAlignment="1">
      <alignment horizontal="center" vertical="center" wrapText="1"/>
    </xf>
    <xf numFmtId="0" fontId="11" fillId="0" borderId="12" xfId="0" applyFont="1" applyBorder="1" applyAlignment="1">
      <alignment horizontal="center" wrapText="1"/>
    </xf>
    <xf numFmtId="0" fontId="13" fillId="0" borderId="0" xfId="0" applyFont="1" applyAlignment="1">
      <alignment horizontal="center" vertical="center" wrapText="1"/>
    </xf>
    <xf numFmtId="0" fontId="13" fillId="0" borderId="12" xfId="0" applyFont="1" applyBorder="1" applyAlignment="1">
      <alignment horizontal="center" vertical="center"/>
    </xf>
    <xf numFmtId="0" fontId="13" fillId="0" borderId="0" xfId="0" applyFont="1" applyAlignment="1">
      <alignment horizontal="center" vertical="center"/>
    </xf>
    <xf numFmtId="0" fontId="0" fillId="0" borderId="12" xfId="0" applyBorder="1" applyAlignment="1">
      <alignment horizontal="center" vertical="center"/>
    </xf>
    <xf numFmtId="0" fontId="13" fillId="0" borderId="0" xfId="0" applyFont="1" applyAlignment="1">
      <alignment horizontal="center" wrapText="1"/>
    </xf>
    <xf numFmtId="0" fontId="12" fillId="0" borderId="0" xfId="0" applyFont="1" applyAlignment="1">
      <alignment horizontal="center" wrapText="1"/>
    </xf>
    <xf numFmtId="0" fontId="13" fillId="0" borderId="13" xfId="0" applyFont="1" applyBorder="1" applyAlignment="1">
      <alignment horizontal="center" vertical="center" wrapText="1"/>
    </xf>
    <xf numFmtId="0" fontId="13" fillId="0" borderId="12" xfId="0" applyFont="1" applyBorder="1" applyAlignment="1">
      <alignment horizontal="center" wrapText="1"/>
    </xf>
    <xf numFmtId="0" fontId="12" fillId="0" borderId="12" xfId="0" applyFont="1" applyBorder="1" applyAlignment="1">
      <alignment horizontal="center" wrapText="1"/>
    </xf>
    <xf numFmtId="0" fontId="13" fillId="7" borderId="12" xfId="2" applyFont="1" applyFill="1" applyBorder="1" applyAlignment="1">
      <alignment horizontal="center" vertical="center" wrapText="1"/>
    </xf>
    <xf numFmtId="0" fontId="11" fillId="11" borderId="0" xfId="0" applyFont="1" applyFill="1" applyAlignment="1">
      <alignment horizontal="center" vertical="center" wrapText="1"/>
    </xf>
    <xf numFmtId="42" fontId="13" fillId="0" borderId="12" xfId="18" applyNumberFormat="1" applyFont="1" applyFill="1" applyBorder="1" applyAlignment="1">
      <alignment horizontal="center" vertical="center" wrapText="1"/>
    </xf>
    <xf numFmtId="42" fontId="13" fillId="0" borderId="12" xfId="0" applyNumberFormat="1" applyFont="1" applyBorder="1" applyAlignment="1">
      <alignment horizontal="center" vertical="center" wrapText="1"/>
    </xf>
    <xf numFmtId="42" fontId="11" fillId="0" borderId="0" xfId="0" applyNumberFormat="1" applyFont="1" applyAlignment="1">
      <alignment horizontal="center" vertical="center" wrapText="1"/>
    </xf>
    <xf numFmtId="42" fontId="11" fillId="0" borderId="12" xfId="0" applyNumberFormat="1" applyFont="1" applyBorder="1" applyAlignment="1">
      <alignment horizontal="center" vertical="center" wrapText="1"/>
    </xf>
    <xf numFmtId="1" fontId="5" fillId="4" borderId="12" xfId="3" applyNumberFormat="1" applyFont="1" applyFill="1" applyBorder="1" applyAlignment="1">
      <alignment horizontal="center" vertical="center" wrapText="1"/>
    </xf>
    <xf numFmtId="1" fontId="13" fillId="0" borderId="12" xfId="0" applyNumberFormat="1" applyFont="1" applyBorder="1" applyAlignment="1">
      <alignment horizontal="center" vertical="center" wrapText="1"/>
    </xf>
    <xf numFmtId="1" fontId="13" fillId="0" borderId="12" xfId="14" applyNumberFormat="1" applyFont="1" applyFill="1" applyBorder="1" applyAlignment="1">
      <alignment horizontal="center" vertical="center" wrapText="1"/>
    </xf>
    <xf numFmtId="1" fontId="11" fillId="0" borderId="12" xfId="0" applyNumberFormat="1" applyFont="1" applyBorder="1" applyAlignment="1">
      <alignment horizontal="center" vertical="center" wrapText="1"/>
    </xf>
    <xf numFmtId="1" fontId="11" fillId="0" borderId="0" xfId="0" applyNumberFormat="1" applyFont="1" applyAlignment="1">
      <alignment horizontal="center" vertical="center" wrapText="1"/>
    </xf>
    <xf numFmtId="42" fontId="16" fillId="0" borderId="0" xfId="1" applyFont="1" applyFill="1" applyAlignment="1">
      <alignment horizontal="center" vertical="center" wrapText="1"/>
    </xf>
    <xf numFmtId="44" fontId="11" fillId="0" borderId="0" xfId="18" applyFont="1" applyFill="1" applyAlignment="1">
      <alignment horizontal="center" vertical="center" wrapText="1"/>
    </xf>
    <xf numFmtId="42" fontId="18" fillId="0" borderId="0" xfId="1" applyFont="1" applyFill="1" applyAlignment="1">
      <alignment horizontal="center" vertical="center" wrapText="1"/>
    </xf>
    <xf numFmtId="42" fontId="11" fillId="0" borderId="0" xfId="1" applyFont="1" applyFill="1" applyAlignment="1">
      <alignment horizontal="center" vertical="center"/>
    </xf>
    <xf numFmtId="44" fontId="0" fillId="0" borderId="0" xfId="18" applyFont="1"/>
    <xf numFmtId="44" fontId="0" fillId="0" borderId="0" xfId="0" applyNumberFormat="1"/>
    <xf numFmtId="42" fontId="13" fillId="10" borderId="12" xfId="1" applyFont="1" applyFill="1" applyBorder="1" applyAlignment="1">
      <alignment horizontal="center" vertical="center" wrapText="1"/>
    </xf>
    <xf numFmtId="42" fontId="13" fillId="14" borderId="12" xfId="1" applyFont="1" applyFill="1" applyBorder="1" applyAlignment="1">
      <alignment horizontal="center" vertical="center" wrapText="1"/>
    </xf>
    <xf numFmtId="9" fontId="0" fillId="0" borderId="0" xfId="22" applyFont="1"/>
    <xf numFmtId="42" fontId="11" fillId="9" borderId="12" xfId="1" applyFont="1" applyFill="1" applyBorder="1" applyAlignment="1">
      <alignment horizontal="center" vertical="center" wrapText="1"/>
    </xf>
    <xf numFmtId="16" fontId="0" fillId="0" borderId="0" xfId="0" applyNumberFormat="1"/>
    <xf numFmtId="42" fontId="11" fillId="0" borderId="12" xfId="0" applyNumberFormat="1" applyFont="1" applyFill="1" applyBorder="1" applyAlignment="1">
      <alignment horizontal="center" vertical="center" wrapText="1"/>
    </xf>
    <xf numFmtId="10" fontId="0" fillId="0" borderId="0" xfId="22" applyNumberFormat="1" applyFont="1"/>
    <xf numFmtId="42" fontId="13" fillId="14" borderId="12" xfId="18" applyNumberFormat="1" applyFont="1" applyFill="1" applyBorder="1" applyAlignment="1">
      <alignment horizontal="center" vertical="center" wrapText="1"/>
    </xf>
    <xf numFmtId="0" fontId="13" fillId="0" borderId="12" xfId="0" applyFont="1" applyFill="1" applyBorder="1" applyAlignment="1">
      <alignment horizontal="center" vertical="center" wrapText="1"/>
    </xf>
    <xf numFmtId="42" fontId="13" fillId="9" borderId="12" xfId="1" applyFont="1" applyFill="1" applyBorder="1" applyAlignment="1">
      <alignment horizontal="center" vertical="center" wrapText="1"/>
    </xf>
    <xf numFmtId="0" fontId="11" fillId="0" borderId="0" xfId="0" applyFont="1" applyFill="1" applyAlignment="1">
      <alignment horizontal="center" vertical="center" wrapText="1"/>
    </xf>
    <xf numFmtId="1" fontId="11" fillId="0" borderId="0" xfId="0" applyNumberFormat="1" applyFont="1" applyFill="1" applyAlignment="1">
      <alignment horizontal="center" vertical="center" wrapText="1"/>
    </xf>
    <xf numFmtId="42" fontId="11" fillId="0" borderId="0" xfId="0" applyNumberFormat="1" applyFont="1" applyFill="1" applyAlignment="1">
      <alignment horizontal="center" vertical="center" wrapText="1"/>
    </xf>
    <xf numFmtId="42" fontId="16" fillId="0" borderId="0" xfId="0" applyNumberFormat="1" applyFont="1" applyFill="1" applyAlignment="1">
      <alignment horizontal="center" vertical="center" wrapText="1"/>
    </xf>
    <xf numFmtId="0" fontId="20" fillId="0" borderId="0" xfId="23" applyFont="1"/>
    <xf numFmtId="0" fontId="20" fillId="0" borderId="0" xfId="23" applyFont="1" applyAlignment="1">
      <alignment vertical="center"/>
    </xf>
    <xf numFmtId="0" fontId="20" fillId="0" borderId="12" xfId="23" applyFont="1" applyBorder="1"/>
    <xf numFmtId="3" fontId="22" fillId="0" borderId="12" xfId="23" applyNumberFormat="1" applyFont="1" applyBorder="1" applyAlignment="1">
      <alignment horizontal="right" vertical="center" wrapText="1" readingOrder="1"/>
    </xf>
    <xf numFmtId="43" fontId="20" fillId="0" borderId="12" xfId="24" applyFont="1" applyFill="1" applyBorder="1"/>
    <xf numFmtId="0" fontId="23" fillId="0" borderId="12" xfId="23" applyFont="1" applyBorder="1" applyAlignment="1">
      <alignment horizontal="center" vertical="center" wrapText="1" readingOrder="1"/>
    </xf>
    <xf numFmtId="0" fontId="24" fillId="0" borderId="12" xfId="23" applyFont="1" applyBorder="1" applyAlignment="1">
      <alignment horizontal="center" vertical="center" wrapText="1" readingOrder="1"/>
    </xf>
    <xf numFmtId="166" fontId="25" fillId="0" borderId="12" xfId="25" applyNumberFormat="1" applyFont="1" applyFill="1" applyBorder="1" applyAlignment="1" applyProtection="1">
      <alignment horizontal="center" vertical="center" wrapText="1" readingOrder="1"/>
      <protection locked="0"/>
    </xf>
    <xf numFmtId="3" fontId="25" fillId="9" borderId="12" xfId="25" applyNumberFormat="1" applyFont="1" applyFill="1" applyBorder="1" applyAlignment="1" applyProtection="1">
      <alignment horizontal="center" vertical="center" wrapText="1" readingOrder="1"/>
      <protection locked="0"/>
    </xf>
    <xf numFmtId="3" fontId="25" fillId="0" borderId="12" xfId="25" applyNumberFormat="1" applyFont="1" applyFill="1" applyBorder="1" applyAlignment="1" applyProtection="1">
      <alignment horizontal="center" vertical="center" wrapText="1" readingOrder="1"/>
      <protection locked="0"/>
    </xf>
    <xf numFmtId="0" fontId="26" fillId="0" borderId="12" xfId="23" applyFont="1" applyBorder="1" applyAlignment="1">
      <alignment vertical="center"/>
    </xf>
    <xf numFmtId="164" fontId="26" fillId="0" borderId="0" xfId="26" applyFont="1"/>
    <xf numFmtId="164" fontId="27" fillId="0" borderId="0" xfId="26" applyFont="1"/>
    <xf numFmtId="44" fontId="26" fillId="16" borderId="0" xfId="23" applyNumberFormat="1" applyFont="1" applyFill="1"/>
    <xf numFmtId="0" fontId="26" fillId="0" borderId="0" xfId="23" applyFont="1" applyAlignment="1">
      <alignment horizontal="center"/>
    </xf>
    <xf numFmtId="0" fontId="26" fillId="0" borderId="12" xfId="23" applyFont="1" applyBorder="1" applyAlignment="1">
      <alignment vertical="center" wrapText="1" readingOrder="1"/>
    </xf>
    <xf numFmtId="0" fontId="28" fillId="0" borderId="12" xfId="23" applyFont="1" applyBorder="1" applyAlignment="1">
      <alignment horizontal="center" vertical="center" wrapText="1" readingOrder="1"/>
    </xf>
    <xf numFmtId="0" fontId="26" fillId="0" borderId="12" xfId="23" applyFont="1" applyBorder="1" applyAlignment="1">
      <alignment horizontal="center" vertical="center" wrapText="1" readingOrder="1"/>
    </xf>
    <xf numFmtId="0" fontId="26" fillId="0" borderId="12" xfId="23" applyFont="1" applyBorder="1" applyAlignment="1">
      <alignment horizontal="left" vertical="center" wrapText="1" readingOrder="1"/>
    </xf>
    <xf numFmtId="166" fontId="13" fillId="17" borderId="12" xfId="25" applyNumberFormat="1" applyFont="1" applyFill="1" applyBorder="1" applyAlignment="1" applyProtection="1">
      <alignment horizontal="center" vertical="center" wrapText="1" readingOrder="1"/>
      <protection locked="0"/>
    </xf>
    <xf numFmtId="3" fontId="29" fillId="18" borderId="12" xfId="23" applyNumberFormat="1" applyFont="1" applyFill="1" applyBorder="1" applyAlignment="1">
      <alignment horizontal="right" vertical="center" wrapText="1" readingOrder="1"/>
    </xf>
    <xf numFmtId="0" fontId="20" fillId="0" borderId="12" xfId="23" applyFont="1" applyBorder="1" applyAlignment="1">
      <alignment vertical="center"/>
    </xf>
    <xf numFmtId="3" fontId="26" fillId="0" borderId="12" xfId="23" applyNumberFormat="1" applyFont="1" applyBorder="1" applyAlignment="1">
      <alignment horizontal="right" vertical="center" wrapText="1" readingOrder="1"/>
    </xf>
    <xf numFmtId="3" fontId="26" fillId="0" borderId="12" xfId="23" applyNumberFormat="1" applyFont="1" applyBorder="1"/>
    <xf numFmtId="0" fontId="26" fillId="0" borderId="0" xfId="23" applyFont="1"/>
    <xf numFmtId="166" fontId="26" fillId="17" borderId="12" xfId="25" applyNumberFormat="1" applyFont="1" applyFill="1" applyBorder="1" applyAlignment="1" applyProtection="1">
      <alignment horizontal="center" vertical="center" wrapText="1" readingOrder="1"/>
      <protection locked="0"/>
    </xf>
    <xf numFmtId="3" fontId="26" fillId="13" borderId="12" xfId="23" applyNumberFormat="1" applyFont="1" applyFill="1" applyBorder="1" applyAlignment="1">
      <alignment horizontal="right" vertical="center" wrapText="1" readingOrder="1"/>
    </xf>
    <xf numFmtId="0" fontId="26" fillId="0" borderId="12" xfId="23" applyFont="1" applyBorder="1"/>
    <xf numFmtId="3" fontId="26" fillId="9" borderId="12" xfId="23" applyNumberFormat="1" applyFont="1" applyFill="1" applyBorder="1"/>
    <xf numFmtId="3" fontId="29" fillId="12" borderId="12" xfId="23" applyNumberFormat="1" applyFont="1" applyFill="1" applyBorder="1" applyAlignment="1">
      <alignment horizontal="right" vertical="center" wrapText="1" readingOrder="1"/>
    </xf>
    <xf numFmtId="0" fontId="27" fillId="0" borderId="12" xfId="23" applyFont="1" applyBorder="1"/>
    <xf numFmtId="0" fontId="27" fillId="0" borderId="0" xfId="23" applyFont="1"/>
    <xf numFmtId="0" fontId="26" fillId="16" borderId="12" xfId="23" applyFont="1" applyFill="1" applyBorder="1" applyAlignment="1">
      <alignment vertical="center" wrapText="1" readingOrder="1"/>
    </xf>
    <xf numFmtId="0" fontId="28" fillId="16" borderId="12" xfId="23" applyFont="1" applyFill="1" applyBorder="1" applyAlignment="1">
      <alignment horizontal="center" vertical="center" wrapText="1" readingOrder="1"/>
    </xf>
    <xf numFmtId="0" fontId="26" fillId="16" borderId="12" xfId="23" applyFont="1" applyFill="1" applyBorder="1" applyAlignment="1">
      <alignment horizontal="center" vertical="center" wrapText="1" readingOrder="1"/>
    </xf>
    <xf numFmtId="0" fontId="26" fillId="16" borderId="12" xfId="23" applyFont="1" applyFill="1" applyBorder="1"/>
    <xf numFmtId="0" fontId="26" fillId="16" borderId="12" xfId="23" applyFont="1" applyFill="1" applyBorder="1" applyAlignment="1">
      <alignment vertical="center"/>
    </xf>
    <xf numFmtId="0" fontId="26" fillId="16" borderId="0" xfId="23" applyFont="1" applyFill="1"/>
    <xf numFmtId="3" fontId="26" fillId="0" borderId="0" xfId="23" applyNumberFormat="1" applyFont="1"/>
    <xf numFmtId="0" fontId="20" fillId="16" borderId="12" xfId="23" applyFont="1" applyFill="1" applyBorder="1"/>
    <xf numFmtId="0" fontId="20" fillId="16" borderId="12" xfId="23" applyFont="1" applyFill="1" applyBorder="1" applyAlignment="1">
      <alignment vertical="center"/>
    </xf>
    <xf numFmtId="0" fontId="26" fillId="16" borderId="12" xfId="23" applyFont="1" applyFill="1" applyBorder="1" applyAlignment="1">
      <alignment horizontal="left" vertical="center" wrapText="1" readingOrder="1"/>
    </xf>
    <xf numFmtId="164" fontId="26" fillId="16" borderId="0" xfId="26" applyFont="1" applyFill="1"/>
    <xf numFmtId="3" fontId="20" fillId="16" borderId="12" xfId="23" applyNumberFormat="1" applyFont="1" applyFill="1" applyBorder="1"/>
    <xf numFmtId="3" fontId="26" fillId="0" borderId="0" xfId="23" applyNumberFormat="1" applyFont="1" applyAlignment="1">
      <alignment vertical="center"/>
    </xf>
    <xf numFmtId="0" fontId="30" fillId="0" borderId="12" xfId="23" applyFont="1" applyBorder="1" applyAlignment="1">
      <alignment vertical="center" wrapText="1" readingOrder="1"/>
    </xf>
    <xf numFmtId="0" fontId="31" fillId="0" borderId="12" xfId="23" applyFont="1" applyBorder="1" applyAlignment="1">
      <alignment horizontal="center" vertical="center" wrapText="1" readingOrder="1"/>
    </xf>
    <xf numFmtId="0" fontId="30" fillId="0" borderId="12" xfId="23" applyFont="1" applyBorder="1" applyAlignment="1">
      <alignment horizontal="center" vertical="center" wrapText="1" readingOrder="1"/>
    </xf>
    <xf numFmtId="0" fontId="30" fillId="0" borderId="12" xfId="23" applyFont="1" applyBorder="1" applyAlignment="1">
      <alignment horizontal="left" vertical="center" wrapText="1" readingOrder="1"/>
    </xf>
    <xf numFmtId="3" fontId="29" fillId="19" borderId="12" xfId="23" applyNumberFormat="1" applyFont="1" applyFill="1" applyBorder="1" applyAlignment="1">
      <alignment horizontal="right" vertical="center" wrapText="1" readingOrder="1"/>
    </xf>
    <xf numFmtId="3" fontId="20" fillId="0" borderId="12" xfId="23" applyNumberFormat="1" applyFont="1" applyBorder="1"/>
    <xf numFmtId="3" fontId="20" fillId="9" borderId="12" xfId="23" applyNumberFormat="1" applyFont="1" applyFill="1" applyBorder="1"/>
    <xf numFmtId="0" fontId="20" fillId="0" borderId="12" xfId="23" applyFont="1" applyBorder="1" applyAlignment="1">
      <alignment horizontal="center" vertical="center"/>
    </xf>
    <xf numFmtId="3" fontId="26" fillId="16" borderId="0" xfId="23" applyNumberFormat="1" applyFont="1" applyFill="1"/>
    <xf numFmtId="0" fontId="20" fillId="16" borderId="12" xfId="23" applyFont="1" applyFill="1" applyBorder="1" applyAlignment="1">
      <alignment horizontal="center" vertical="center"/>
    </xf>
    <xf numFmtId="0" fontId="30" fillId="16" borderId="12" xfId="23" applyFont="1" applyFill="1" applyBorder="1" applyAlignment="1">
      <alignment vertical="center" wrapText="1" readingOrder="1"/>
    </xf>
    <xf numFmtId="0" fontId="30" fillId="16" borderId="12" xfId="23" applyFont="1" applyFill="1" applyBorder="1" applyAlignment="1">
      <alignment horizontal="left" vertical="center" wrapText="1" readingOrder="1"/>
    </xf>
    <xf numFmtId="166" fontId="13" fillId="0" borderId="12" xfId="25" applyNumberFormat="1" applyFont="1" applyFill="1" applyBorder="1" applyAlignment="1" applyProtection="1">
      <alignment horizontal="center" vertical="center" wrapText="1" readingOrder="1"/>
      <protection locked="0"/>
    </xf>
    <xf numFmtId="164" fontId="20" fillId="16" borderId="12" xfId="26" applyFont="1" applyFill="1" applyBorder="1" applyAlignment="1">
      <alignment vertical="center"/>
    </xf>
    <xf numFmtId="3" fontId="20" fillId="16" borderId="12" xfId="23" applyNumberFormat="1" applyFont="1" applyFill="1" applyBorder="1" applyAlignment="1">
      <alignment vertical="center"/>
    </xf>
    <xf numFmtId="3" fontId="26" fillId="13" borderId="12" xfId="23" applyNumberFormat="1" applyFont="1" applyFill="1" applyBorder="1" applyAlignment="1">
      <alignment vertical="center"/>
    </xf>
    <xf numFmtId="3" fontId="26" fillId="18" borderId="12" xfId="23" applyNumberFormat="1" applyFont="1" applyFill="1" applyBorder="1" applyAlignment="1">
      <alignment horizontal="right" vertical="center" wrapText="1" readingOrder="1"/>
    </xf>
    <xf numFmtId="3" fontId="20" fillId="0" borderId="12" xfId="23" applyNumberFormat="1" applyFont="1" applyBorder="1" applyAlignment="1">
      <alignment vertical="center"/>
    </xf>
    <xf numFmtId="3" fontId="20" fillId="0" borderId="12" xfId="23" applyNumberFormat="1" applyFont="1" applyBorder="1" applyAlignment="1">
      <alignment horizontal="center" vertical="center"/>
    </xf>
    <xf numFmtId="3" fontId="20" fillId="0" borderId="0" xfId="23" applyNumberFormat="1" applyFont="1"/>
    <xf numFmtId="164" fontId="20" fillId="0" borderId="0" xfId="26" applyFont="1"/>
    <xf numFmtId="43" fontId="20" fillId="0" borderId="0" xfId="24" applyFont="1"/>
    <xf numFmtId="164" fontId="20" fillId="0" borderId="0" xfId="23" applyNumberFormat="1" applyFont="1"/>
    <xf numFmtId="3" fontId="20" fillId="0" borderId="0" xfId="23" applyNumberFormat="1" applyFont="1" applyAlignment="1">
      <alignment vertical="center"/>
    </xf>
    <xf numFmtId="0" fontId="13" fillId="9" borderId="12" xfId="0" applyFont="1" applyFill="1" applyBorder="1" applyAlignment="1">
      <alignment horizontal="center" vertical="center" wrapText="1"/>
    </xf>
    <xf numFmtId="0" fontId="13" fillId="10" borderId="12" xfId="0" applyFont="1" applyFill="1" applyBorder="1" applyAlignment="1">
      <alignment horizontal="center" vertical="center" wrapText="1"/>
    </xf>
    <xf numFmtId="0" fontId="11" fillId="10" borderId="12"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3" fontId="21" fillId="15" borderId="14" xfId="23" applyNumberFormat="1" applyFont="1" applyFill="1" applyBorder="1" applyAlignment="1">
      <alignment horizontal="center"/>
    </xf>
  </cellXfs>
  <cellStyles count="27">
    <cellStyle name="BodyStyle" xfId="6" xr:uid="{00000000-0005-0000-0000-000000000000}"/>
    <cellStyle name="Bueno" xfId="2" builtinId="26"/>
    <cellStyle name="Bueno 2" xfId="13" xr:uid="{00000000-0005-0000-0000-000002000000}"/>
    <cellStyle name="Currency" xfId="9" xr:uid="{00000000-0005-0000-0000-000003000000}"/>
    <cellStyle name="Énfasis1" xfId="3" builtinId="29"/>
    <cellStyle name="Énfasis1 2" xfId="10" xr:uid="{00000000-0005-0000-0000-000005000000}"/>
    <cellStyle name="Énfasis1 3" xfId="14" xr:uid="{00000000-0005-0000-0000-000006000000}"/>
    <cellStyle name="HeaderStyle" xfId="8" xr:uid="{00000000-0005-0000-0000-000007000000}"/>
    <cellStyle name="Hipervínculo" xfId="4" builtinId="8"/>
    <cellStyle name="MainTitle" xfId="7" xr:uid="{00000000-0005-0000-0000-000009000000}"/>
    <cellStyle name="Millares [0] 10 2 2" xfId="5" xr:uid="{00000000-0005-0000-0000-00000B000000}"/>
    <cellStyle name="Millares [0] 10 2 2 2" xfId="17" xr:uid="{00000000-0005-0000-0000-00000C000000}"/>
    <cellStyle name="Millares [0] 10 2 2 3" xfId="21" xr:uid="{00000000-0005-0000-0000-00000D000000}"/>
    <cellStyle name="Millares [0] 2" xfId="15" xr:uid="{00000000-0005-0000-0000-00000E000000}"/>
    <cellStyle name="Millares [0] 3" xfId="19" xr:uid="{00000000-0005-0000-0000-00000F000000}"/>
    <cellStyle name="Millares 2" xfId="24" xr:uid="{234348B3-89EE-48BA-B792-11CCEAED1EBD}"/>
    <cellStyle name="Moneda" xfId="18" builtinId="4"/>
    <cellStyle name="Moneda [0]" xfId="1" builtinId="7"/>
    <cellStyle name="Moneda [0] 2" xfId="12" xr:uid="{00000000-0005-0000-0000-000012000000}"/>
    <cellStyle name="Moneda [0] 3" xfId="16" xr:uid="{00000000-0005-0000-0000-000013000000}"/>
    <cellStyle name="Moneda [0] 4" xfId="20" xr:uid="{00000000-0005-0000-0000-000014000000}"/>
    <cellStyle name="Moneda 2" xfId="26" xr:uid="{7F3DBA66-9661-48F8-9627-D4E745F7E6EB}"/>
    <cellStyle name="Normal" xfId="0" builtinId="0"/>
    <cellStyle name="Normal 2" xfId="11" xr:uid="{00000000-0005-0000-0000-000016000000}"/>
    <cellStyle name="Normal 2 2" xfId="23" xr:uid="{AF589B59-5217-4624-8202-01594423B9A3}"/>
    <cellStyle name="Porcentaje" xfId="22" builtinId="5"/>
    <cellStyle name="Porcentaje 2" xfId="25" xr:uid="{5041C692-D825-4D1B-8E44-CEBAE342265A}"/>
  </cellStyles>
  <dxfs count="18">
    <dxf>
      <alignment horizontal="center" vertical="center" textRotation="0" wrapText="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7F4FB"/>
      <color rgb="FFEBD6FC"/>
      <color rgb="FFFFCCFF"/>
      <color rgb="FFF1E1F0"/>
      <color rgb="FFF17D3D"/>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lygonzalez/Desktop/YAZMIN/2020/Trazadores%20Presupuestales/INDIGENAS/CRIC-CRIHU-CRIDEC/CRIC/Consolidado%20Compromisos%20CRIC%20Inv.%20Mininterior%201002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4"/>
      <sheetName val="Hoja1"/>
      <sheetName val="2019 actualizado"/>
      <sheetName val="2020 actualizado"/>
      <sheetName val="Hoja3"/>
      <sheetName val="Hoja2"/>
      <sheetName val="2019 RESUMEN"/>
      <sheetName val="2020  RESUMEN"/>
      <sheetName val="2019 detalle"/>
      <sheetName val="2020 detalle"/>
      <sheetName val="Convenios"/>
      <sheetName val="Listas"/>
    </sheetNames>
    <sheetDataSet>
      <sheetData sheetId="0"/>
      <sheetData sheetId="1"/>
      <sheetData sheetId="2"/>
      <sheetData sheetId="3"/>
      <sheetData sheetId="4"/>
      <sheetData sheetId="5"/>
      <sheetData sheetId="6"/>
      <sheetData sheetId="7"/>
      <sheetData sheetId="8"/>
      <sheetData sheetId="9"/>
      <sheetData sheetId="10"/>
      <sheetData sheetId="11">
        <row r="2">
          <cell r="A2" t="str">
            <v>Convenios</v>
          </cell>
        </row>
        <row r="3">
          <cell r="A3" t="str">
            <v>Vivienda</v>
          </cell>
        </row>
        <row r="4">
          <cell r="A4" t="str">
            <v>Eventos</v>
          </cell>
        </row>
        <row r="5">
          <cell r="A5" t="str">
            <v>Gestión</v>
          </cell>
        </row>
        <row r="6">
          <cell r="A6" t="str">
            <v>Legalización Tierras</v>
          </cell>
        </row>
        <row r="7">
          <cell r="A7" t="str">
            <v>Documentos_Norma_Manual</v>
          </cell>
        </row>
        <row r="8">
          <cell r="A8" t="str">
            <v>Proyectos</v>
          </cell>
        </row>
        <row r="9">
          <cell r="A9" t="str">
            <v>Sedes físicas</v>
          </cell>
        </row>
        <row r="10">
          <cell r="A10" t="str">
            <v>POR DEFINIR EN EL SECTOR</v>
          </cell>
        </row>
        <row r="11">
          <cell r="A11" t="str">
            <v>Dotación Centro TIC</v>
          </cell>
        </row>
        <row r="12">
          <cell r="A12" t="str">
            <v>Normalización Emisoras</v>
          </cell>
        </row>
        <row r="13">
          <cell r="A13" t="str">
            <v>Contratación equipo</v>
          </cell>
        </row>
        <row r="14">
          <cell r="A14" t="str">
            <v>Fondo FIE</v>
          </cell>
        </row>
        <row r="15">
          <cell r="A15" t="str">
            <v>Sujetos de reparación colectiva</v>
          </cell>
        </row>
        <row r="16">
          <cell r="A16" t="str">
            <v>Gestión Recursos de Saneamiento entes territoriales</v>
          </cell>
        </row>
        <row r="17">
          <cell r="A17" t="str">
            <v>Reestructuración de pasivos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a1" displayName="Tabla1" ref="A1:C14" totalsRowShown="0">
  <autoFilter ref="A1:C14" xr:uid="{00000000-0009-0000-0100-000001000000}"/>
  <tableColumns count="3">
    <tableColumn id="1" xr3:uid="{00000000-0010-0000-0100-000001000000}" name="AREAS"/>
    <tableColumn id="2" xr3:uid="{00000000-0010-0000-0100-000002000000}" name="PAABS" dataDxfId="0"/>
    <tableColumn id="3" xr3:uid="{00000000-0010-0000-0100-000003000000}" name="Columna1"/>
  </tableColumns>
  <tableStyleInfo name="TableStyleLight8"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nelson.yazo@migracioncolombia.gov.co" TargetMode="External"/><Relationship Id="rId21" Type="http://schemas.openxmlformats.org/officeDocument/2006/relationships/hyperlink" Target="mailto:monica.rocha@migracioncolombia.gov.co" TargetMode="External"/><Relationship Id="rId42" Type="http://schemas.openxmlformats.org/officeDocument/2006/relationships/hyperlink" Target="mailto:felipe.castillo@migracioncolombia.gov.co" TargetMode="External"/><Relationship Id="rId63" Type="http://schemas.openxmlformats.org/officeDocument/2006/relationships/hyperlink" Target="mailto:diemilio.ojeda@migracioncolombia.gov.co" TargetMode="External"/><Relationship Id="rId84" Type="http://schemas.openxmlformats.org/officeDocument/2006/relationships/hyperlink" Target="mailto:diemilio.ojeda@migracioncolombia.gov.co" TargetMode="External"/><Relationship Id="rId138" Type="http://schemas.openxmlformats.org/officeDocument/2006/relationships/hyperlink" Target="mailto:elsa.morales@migracioncolombia.gov.co" TargetMode="External"/><Relationship Id="rId159" Type="http://schemas.openxmlformats.org/officeDocument/2006/relationships/hyperlink" Target="mailto:fabio.torres@migracioncolombia.gov.co" TargetMode="External"/><Relationship Id="rId170" Type="http://schemas.openxmlformats.org/officeDocument/2006/relationships/hyperlink" Target="mailto:edwin.patino@migracioncolombia.gov.co" TargetMode="External"/><Relationship Id="rId191" Type="http://schemas.openxmlformats.org/officeDocument/2006/relationships/hyperlink" Target="mailto:johana.oviedo@migracioncolombia.gov.co" TargetMode="External"/><Relationship Id="rId205" Type="http://schemas.openxmlformats.org/officeDocument/2006/relationships/hyperlink" Target="mailto:johana.oviedo@migracioncolombia.gov.co" TargetMode="External"/><Relationship Id="rId226" Type="http://schemas.openxmlformats.org/officeDocument/2006/relationships/hyperlink" Target="mailto:marina.villa@migracioncolombia.gov.co" TargetMode="External"/><Relationship Id="rId247" Type="http://schemas.openxmlformats.org/officeDocument/2006/relationships/hyperlink" Target="mailto:johana.oviedo@migracioncolombia.gov.co" TargetMode="External"/><Relationship Id="rId107" Type="http://schemas.openxmlformats.org/officeDocument/2006/relationships/hyperlink" Target="mailto:jose.ruiz@migracioncolombia.gov.co" TargetMode="External"/><Relationship Id="rId11" Type="http://schemas.openxmlformats.org/officeDocument/2006/relationships/hyperlink" Target="mailto:maria.bohorquez@migracioncolombia.gov.co" TargetMode="External"/><Relationship Id="rId32" Type="http://schemas.openxmlformats.org/officeDocument/2006/relationships/hyperlink" Target="mailto:johana.oviedo@migracioncolombia.gov.co" TargetMode="External"/><Relationship Id="rId53" Type="http://schemas.openxmlformats.org/officeDocument/2006/relationships/hyperlink" Target="mailto:diemilio.ojeda@migracioncolombia.gov.co" TargetMode="External"/><Relationship Id="rId74" Type="http://schemas.openxmlformats.org/officeDocument/2006/relationships/hyperlink" Target="mailto:diemilio.ojeda@migracioncolombia.gov.co" TargetMode="External"/><Relationship Id="rId128" Type="http://schemas.openxmlformats.org/officeDocument/2006/relationships/hyperlink" Target="mailto:susan.perez@migracioncolombia.gov.co" TargetMode="External"/><Relationship Id="rId149" Type="http://schemas.openxmlformats.org/officeDocument/2006/relationships/hyperlink" Target="mailto:MARLON.RODRIGUEZ@MIGRACIONCOLOMBIA.GOV.CO" TargetMode="External"/><Relationship Id="rId5" Type="http://schemas.openxmlformats.org/officeDocument/2006/relationships/hyperlink" Target="mailto:dario.mejia@migracioncolombia.gov.co" TargetMode="External"/><Relationship Id="rId95" Type="http://schemas.openxmlformats.org/officeDocument/2006/relationships/hyperlink" Target="mailto:juan.velez@migracioncolombia.gov.co" TargetMode="External"/><Relationship Id="rId160" Type="http://schemas.openxmlformats.org/officeDocument/2006/relationships/hyperlink" Target="mailto:Edwin.patino@migracioncolombia.gov.co" TargetMode="External"/><Relationship Id="rId181" Type="http://schemas.openxmlformats.org/officeDocument/2006/relationships/hyperlink" Target="mailto:felipe.castillo@migracioncolombia.gov.co" TargetMode="External"/><Relationship Id="rId216" Type="http://schemas.openxmlformats.org/officeDocument/2006/relationships/hyperlink" Target="mailto:Edwin.patino@migracioncolombia.gov.co" TargetMode="External"/><Relationship Id="rId237" Type="http://schemas.openxmlformats.org/officeDocument/2006/relationships/hyperlink" Target="mailto:sandra.martinez@migracioncolombia.gov.co" TargetMode="External"/><Relationship Id="rId258" Type="http://schemas.openxmlformats.org/officeDocument/2006/relationships/hyperlink" Target="mailto:sandra.martinez@migracioncolombia.gov.co" TargetMode="External"/><Relationship Id="rId22" Type="http://schemas.openxmlformats.org/officeDocument/2006/relationships/hyperlink" Target="mailto:raquel.cardozo@migracioncolombia.gov.co" TargetMode="External"/><Relationship Id="rId43" Type="http://schemas.openxmlformats.org/officeDocument/2006/relationships/hyperlink" Target="mailto:sandra.martinez@migracioncolombia.gov.co" TargetMode="External"/><Relationship Id="rId64" Type="http://schemas.openxmlformats.org/officeDocument/2006/relationships/hyperlink" Target="mailto:diemilio.ojeda@migracioncolombia.gov.co" TargetMode="External"/><Relationship Id="rId118" Type="http://schemas.openxmlformats.org/officeDocument/2006/relationships/hyperlink" Target="mailto:nelson.yazo@migracioncolombia.gov.co" TargetMode="External"/><Relationship Id="rId139" Type="http://schemas.openxmlformats.org/officeDocument/2006/relationships/hyperlink" Target="mailto:raquel.cardozo@migracioncolombia.gov.co" TargetMode="External"/><Relationship Id="rId85" Type="http://schemas.openxmlformats.org/officeDocument/2006/relationships/hyperlink" Target="mailto:diemilio.ojeda@migracioncolombia.gov.co" TargetMode="External"/><Relationship Id="rId150" Type="http://schemas.openxmlformats.org/officeDocument/2006/relationships/hyperlink" Target="mailto:MARLON.RODRIGUEZ@MIGRACIONCOLOMBIA.GOV.CO" TargetMode="External"/><Relationship Id="rId171" Type="http://schemas.openxmlformats.org/officeDocument/2006/relationships/hyperlink" Target="mailto:shirley.prieto@migracioncolombia.gov.co" TargetMode="External"/><Relationship Id="rId192" Type="http://schemas.openxmlformats.org/officeDocument/2006/relationships/hyperlink" Target="mailto:johana.oviedo@migracioncolombia.gov.co" TargetMode="External"/><Relationship Id="rId206" Type="http://schemas.openxmlformats.org/officeDocument/2006/relationships/hyperlink" Target="mailto:johana.oviedo@migracioncolombia.gov.co" TargetMode="External"/><Relationship Id="rId227" Type="http://schemas.openxmlformats.org/officeDocument/2006/relationships/hyperlink" Target="mailto:isabel.castro@migracioncolombia.gov.co" TargetMode="External"/><Relationship Id="rId248" Type="http://schemas.openxmlformats.org/officeDocument/2006/relationships/hyperlink" Target="mailto:johana.oviedo@migracioncolombia.gov.co" TargetMode="External"/><Relationship Id="rId12" Type="http://schemas.openxmlformats.org/officeDocument/2006/relationships/hyperlink" Target="mailto:maria.bohorquez@migracioncolombia.gov.co" TargetMode="External"/><Relationship Id="rId33" Type="http://schemas.openxmlformats.org/officeDocument/2006/relationships/hyperlink" Target="mailto:maria.aguirre@migracioncolombia.gov.co" TargetMode="External"/><Relationship Id="rId108" Type="http://schemas.openxmlformats.org/officeDocument/2006/relationships/hyperlink" Target="mailto:nestor.montenegro@migracioncolombia.gov.co" TargetMode="External"/><Relationship Id="rId129" Type="http://schemas.openxmlformats.org/officeDocument/2006/relationships/hyperlink" Target="mailto:susan.perez@migracioncolombia.gov.co" TargetMode="External"/><Relationship Id="rId54" Type="http://schemas.openxmlformats.org/officeDocument/2006/relationships/hyperlink" Target="mailto:diemilio.ojeda@migracioncolombia.gov.co" TargetMode="External"/><Relationship Id="rId75" Type="http://schemas.openxmlformats.org/officeDocument/2006/relationships/hyperlink" Target="mailto:diemilio.ojeda@migracioncolombia.gov.co" TargetMode="External"/><Relationship Id="rId96" Type="http://schemas.openxmlformats.org/officeDocument/2006/relationships/hyperlink" Target="mailto:carlos.useche@migracioncolombia.gov.co" TargetMode="External"/><Relationship Id="rId140" Type="http://schemas.openxmlformats.org/officeDocument/2006/relationships/hyperlink" Target="mailto:raquel.cardozo@migracioncolombia.gov.co" TargetMode="External"/><Relationship Id="rId161" Type="http://schemas.openxmlformats.org/officeDocument/2006/relationships/hyperlink" Target="mailto:ingrid.galindo@migracioncolombia.gov.co" TargetMode="External"/><Relationship Id="rId182" Type="http://schemas.openxmlformats.org/officeDocument/2006/relationships/hyperlink" Target="mailto:ingrid.galindo@migracioncolombia.gov.co" TargetMode="External"/><Relationship Id="rId217" Type="http://schemas.openxmlformats.org/officeDocument/2006/relationships/hyperlink" Target="mailto:Edwin.patino@migracioncolombia.gov.co" TargetMode="External"/><Relationship Id="rId6" Type="http://schemas.openxmlformats.org/officeDocument/2006/relationships/hyperlink" Target="mailto:mery.molina@migracioncolombia.gov.co" TargetMode="External"/><Relationship Id="rId238" Type="http://schemas.openxmlformats.org/officeDocument/2006/relationships/hyperlink" Target="mailto:felipe.castillo@migracioncolombia.gov.co" TargetMode="External"/><Relationship Id="rId259" Type="http://schemas.openxmlformats.org/officeDocument/2006/relationships/printerSettings" Target="../printerSettings/printerSettings1.bin"/><Relationship Id="rId23" Type="http://schemas.openxmlformats.org/officeDocument/2006/relationships/hyperlink" Target="mailto:maria.chaverra@migracioncolombia.gov.co" TargetMode="External"/><Relationship Id="rId119" Type="http://schemas.openxmlformats.org/officeDocument/2006/relationships/hyperlink" Target="mailto:nelson.yazo@migracioncolombia.gov.co" TargetMode="External"/><Relationship Id="rId44" Type="http://schemas.openxmlformats.org/officeDocument/2006/relationships/hyperlink" Target="mailto:felipe.castillo@migracioncolombia.gov.co" TargetMode="External"/><Relationship Id="rId65" Type="http://schemas.openxmlformats.org/officeDocument/2006/relationships/hyperlink" Target="mailto:diemilio.ojeda@migracioncolombia.gov.co" TargetMode="External"/><Relationship Id="rId86" Type="http://schemas.openxmlformats.org/officeDocument/2006/relationships/hyperlink" Target="mailto:diemilio.ojeda@migracioncolombia.gov.co" TargetMode="External"/><Relationship Id="rId130" Type="http://schemas.openxmlformats.org/officeDocument/2006/relationships/hyperlink" Target="mailto:susan.perez@migracioncolombia.gov.co" TargetMode="External"/><Relationship Id="rId151" Type="http://schemas.openxmlformats.org/officeDocument/2006/relationships/hyperlink" Target="mailto:MARIA.HURTADO@MIGRACIONCOLOMBIA.GOV.CO" TargetMode="External"/><Relationship Id="rId172" Type="http://schemas.openxmlformats.org/officeDocument/2006/relationships/hyperlink" Target="mailto:yana.gonzalez@migracioncolombia.gov.co" TargetMode="External"/><Relationship Id="rId193" Type="http://schemas.openxmlformats.org/officeDocument/2006/relationships/hyperlink" Target="mailto:johana.oviedo@migracioncolombia.gov.co" TargetMode="External"/><Relationship Id="rId207" Type="http://schemas.openxmlformats.org/officeDocument/2006/relationships/hyperlink" Target="mailto:johana.oviedo@migracioncolombia.gov.co" TargetMode="External"/><Relationship Id="rId228" Type="http://schemas.openxmlformats.org/officeDocument/2006/relationships/hyperlink" Target="mailto:isabel.castro@migracioncolombia.gov.co" TargetMode="External"/><Relationship Id="rId249" Type="http://schemas.openxmlformats.org/officeDocument/2006/relationships/hyperlink" Target="mailto:Andrea.perez@migtracioncolombia.gov.co" TargetMode="External"/><Relationship Id="rId13" Type="http://schemas.openxmlformats.org/officeDocument/2006/relationships/hyperlink" Target="mailto:ruben.ariza@migracioncolombia.gov.co" TargetMode="External"/><Relationship Id="rId109" Type="http://schemas.openxmlformats.org/officeDocument/2006/relationships/hyperlink" Target="mailto:jaime.mendez@migracioncolombia.gov.co" TargetMode="External"/><Relationship Id="rId34" Type="http://schemas.openxmlformats.org/officeDocument/2006/relationships/hyperlink" Target="mailto:rosa.martinez@migracioncolombia.gov.co" TargetMode="External"/><Relationship Id="rId55" Type="http://schemas.openxmlformats.org/officeDocument/2006/relationships/hyperlink" Target="mailto:diemilio.ojeda@migracioncolombia.gov.co" TargetMode="External"/><Relationship Id="rId76" Type="http://schemas.openxmlformats.org/officeDocument/2006/relationships/hyperlink" Target="mailto:diemilio.ojeda@migracioncolombia.gov.co" TargetMode="External"/><Relationship Id="rId97" Type="http://schemas.openxmlformats.org/officeDocument/2006/relationships/hyperlink" Target="mailto:jose.ruiz@migracioncolombia.gov.co" TargetMode="External"/><Relationship Id="rId120" Type="http://schemas.openxmlformats.org/officeDocument/2006/relationships/hyperlink" Target="mailto:nelson.yazo@migracioncolombia.gov.co" TargetMode="External"/><Relationship Id="rId141" Type="http://schemas.openxmlformats.org/officeDocument/2006/relationships/hyperlink" Target="mailto:raquel.cardozo@migracioncolombia.gov.co" TargetMode="External"/><Relationship Id="rId7" Type="http://schemas.openxmlformats.org/officeDocument/2006/relationships/hyperlink" Target="mailto:maria.bohorquez@migracioncolombia.gov.co" TargetMode="External"/><Relationship Id="rId162" Type="http://schemas.openxmlformats.org/officeDocument/2006/relationships/hyperlink" Target="mailto:fabio.torres@migracioncolombia.gov.co" TargetMode="External"/><Relationship Id="rId183" Type="http://schemas.openxmlformats.org/officeDocument/2006/relationships/hyperlink" Target="mailto:felipe.castillo@migracioncolombia.gov.co" TargetMode="External"/><Relationship Id="rId218" Type="http://schemas.openxmlformats.org/officeDocument/2006/relationships/hyperlink" Target="mailto:edwin.patino@migracioncolombia.gov.co" TargetMode="External"/><Relationship Id="rId239" Type="http://schemas.openxmlformats.org/officeDocument/2006/relationships/hyperlink" Target="mailto:sandra.martinez@migracioncolombia.gov.co" TargetMode="External"/><Relationship Id="rId250" Type="http://schemas.openxmlformats.org/officeDocument/2006/relationships/hyperlink" Target="mailto:rosa.martinez@migracioncolombia.gov.co" TargetMode="External"/><Relationship Id="rId24" Type="http://schemas.openxmlformats.org/officeDocument/2006/relationships/hyperlink" Target="mailto:oscar.valderrama@migracioncolombia.gov.co" TargetMode="External"/><Relationship Id="rId45" Type="http://schemas.openxmlformats.org/officeDocument/2006/relationships/hyperlink" Target="mailto:felipe.castillo@migracioncolombia.gov.co" TargetMode="External"/><Relationship Id="rId66" Type="http://schemas.openxmlformats.org/officeDocument/2006/relationships/hyperlink" Target="mailto:diemilio.ojeda@migracioncolombia.gov.co" TargetMode="External"/><Relationship Id="rId87" Type="http://schemas.openxmlformats.org/officeDocument/2006/relationships/hyperlink" Target="mailto:diemilio.ojeda@migracioncolombia.gov.co" TargetMode="External"/><Relationship Id="rId110" Type="http://schemas.openxmlformats.org/officeDocument/2006/relationships/hyperlink" Target="mailto:gilmer.amezquita@migracioncolombia.gov.co" TargetMode="External"/><Relationship Id="rId131" Type="http://schemas.openxmlformats.org/officeDocument/2006/relationships/hyperlink" Target="mailto:susan.perez@migracioncolombia.gov.co" TargetMode="External"/><Relationship Id="rId152" Type="http://schemas.openxmlformats.org/officeDocument/2006/relationships/hyperlink" Target="mailto:MARIA.HURTADO@MIGRACIONCOLOMBIA.GOV.CO" TargetMode="External"/><Relationship Id="rId173" Type="http://schemas.openxmlformats.org/officeDocument/2006/relationships/hyperlink" Target="mailto:yana.gonzalez@migracioncolombia.gov.co" TargetMode="External"/><Relationship Id="rId194" Type="http://schemas.openxmlformats.org/officeDocument/2006/relationships/hyperlink" Target="mailto:johana.oviedo@migracioncolombia.gov.co" TargetMode="External"/><Relationship Id="rId208" Type="http://schemas.openxmlformats.org/officeDocument/2006/relationships/hyperlink" Target="mailto:johana.oviedo@migracioncolombia.gov.co" TargetMode="External"/><Relationship Id="rId229" Type="http://schemas.openxmlformats.org/officeDocument/2006/relationships/hyperlink" Target="mailto:isabel.castro@migracioncolombia.gov.co" TargetMode="External"/><Relationship Id="rId240" Type="http://schemas.openxmlformats.org/officeDocument/2006/relationships/hyperlink" Target="mailto:johana.oviedo@migracioncolombia.gov.co" TargetMode="External"/><Relationship Id="rId14" Type="http://schemas.openxmlformats.org/officeDocument/2006/relationships/hyperlink" Target="mailto:ruben.ariza@migracioncolombia.gov.co" TargetMode="External"/><Relationship Id="rId35" Type="http://schemas.openxmlformats.org/officeDocument/2006/relationships/hyperlink" Target="mailto:rosa.martinez@migracioncolombia.gov.co" TargetMode="External"/><Relationship Id="rId56" Type="http://schemas.openxmlformats.org/officeDocument/2006/relationships/hyperlink" Target="mailto:diemilio.ojeda@migracioncolombia.gov.co" TargetMode="External"/><Relationship Id="rId77" Type="http://schemas.openxmlformats.org/officeDocument/2006/relationships/hyperlink" Target="mailto:diemilio.ojeda@migracioncolombia.gov.co" TargetMode="External"/><Relationship Id="rId100" Type="http://schemas.openxmlformats.org/officeDocument/2006/relationships/hyperlink" Target="mailto:keyner.aparicio@migracioncolombia.gov.co" TargetMode="External"/><Relationship Id="rId8" Type="http://schemas.openxmlformats.org/officeDocument/2006/relationships/hyperlink" Target="mailto:diana.sierra@migracioncolombia.gov.co" TargetMode="External"/><Relationship Id="rId98" Type="http://schemas.openxmlformats.org/officeDocument/2006/relationships/hyperlink" Target="mailto:venancio.lopez@migracioncolombia.gov.co" TargetMode="External"/><Relationship Id="rId121" Type="http://schemas.openxmlformats.org/officeDocument/2006/relationships/hyperlink" Target="mailto:angela.jimenez@migracioncolombia.gov.co" TargetMode="External"/><Relationship Id="rId142" Type="http://schemas.openxmlformats.org/officeDocument/2006/relationships/hyperlink" Target="mailto:MARLON.RODRIGUEZ@MIGRACIONCOLOMBIA.GOV.CO" TargetMode="External"/><Relationship Id="rId163" Type="http://schemas.openxmlformats.org/officeDocument/2006/relationships/hyperlink" Target="mailto:felipe.castillo@migracioncolombia.gov.co" TargetMode="External"/><Relationship Id="rId184" Type="http://schemas.openxmlformats.org/officeDocument/2006/relationships/hyperlink" Target="mailto:ingrid.galindo@migracioncolombia.gov.co" TargetMode="External"/><Relationship Id="rId219" Type="http://schemas.openxmlformats.org/officeDocument/2006/relationships/hyperlink" Target="mailto:edwin.patino@migracioncolombia.gov.co" TargetMode="External"/><Relationship Id="rId230" Type="http://schemas.openxmlformats.org/officeDocument/2006/relationships/hyperlink" Target="mailto:johana.oviedo@migracioncolombia.gov.co" TargetMode="External"/><Relationship Id="rId251" Type="http://schemas.openxmlformats.org/officeDocument/2006/relationships/hyperlink" Target="mailto:alvaro.vargas@migracionadlombia.gov.co" TargetMode="External"/><Relationship Id="rId25" Type="http://schemas.openxmlformats.org/officeDocument/2006/relationships/hyperlink" Target="mailto:oscar.valderrama@migracioncolombia.gov.co" TargetMode="External"/><Relationship Id="rId46" Type="http://schemas.openxmlformats.org/officeDocument/2006/relationships/hyperlink" Target="mailto:sonia.arevalo2@migracioncolombia.gov.co" TargetMode="External"/><Relationship Id="rId67" Type="http://schemas.openxmlformats.org/officeDocument/2006/relationships/hyperlink" Target="mailto:diemilio.ojeda@migracioncolombia.gov.co" TargetMode="External"/><Relationship Id="rId88" Type="http://schemas.openxmlformats.org/officeDocument/2006/relationships/hyperlink" Target="mailto:diemilio.ojeda@migracioncolombia.gov.co" TargetMode="External"/><Relationship Id="rId111" Type="http://schemas.openxmlformats.org/officeDocument/2006/relationships/hyperlink" Target="mailto:german.rubiano@migracioncolombia.gov.co" TargetMode="External"/><Relationship Id="rId132" Type="http://schemas.openxmlformats.org/officeDocument/2006/relationships/hyperlink" Target="mailto:susan.perez@migracioncolombia.gov.co" TargetMode="External"/><Relationship Id="rId153" Type="http://schemas.openxmlformats.org/officeDocument/2006/relationships/hyperlink" Target="mailto:MARIA.HURTADO@MIGRACIONCOLOMBIA.GOV.CO" TargetMode="External"/><Relationship Id="rId174" Type="http://schemas.openxmlformats.org/officeDocument/2006/relationships/hyperlink" Target="mailto:felipe.castillo@migracioncolombia.gov.co" TargetMode="External"/><Relationship Id="rId195" Type="http://schemas.openxmlformats.org/officeDocument/2006/relationships/hyperlink" Target="mailto:johana.oviedo@migracioncolombia.gov.co" TargetMode="External"/><Relationship Id="rId209" Type="http://schemas.openxmlformats.org/officeDocument/2006/relationships/hyperlink" Target="mailto:johana.oviedo@migracioncolombia.gov.co" TargetMode="External"/><Relationship Id="rId220" Type="http://schemas.openxmlformats.org/officeDocument/2006/relationships/hyperlink" Target="mailto:wilder.cortes@migracioncolombia.gov.co" TargetMode="External"/><Relationship Id="rId241" Type="http://schemas.openxmlformats.org/officeDocument/2006/relationships/hyperlink" Target="mailto:johana.oviedo@migracioncolombia.gov.co" TargetMode="External"/><Relationship Id="rId15" Type="http://schemas.openxmlformats.org/officeDocument/2006/relationships/hyperlink" Target="mailto:monica.rocha@migracioncolombia.gov.co" TargetMode="External"/><Relationship Id="rId36" Type="http://schemas.openxmlformats.org/officeDocument/2006/relationships/hyperlink" Target="mailto:johana.oviedo@migracioncolombia.gov.co" TargetMode="External"/><Relationship Id="rId57" Type="http://schemas.openxmlformats.org/officeDocument/2006/relationships/hyperlink" Target="mailto:diemilio.ojeda@migracioncolombia.gov.co" TargetMode="External"/><Relationship Id="rId78" Type="http://schemas.openxmlformats.org/officeDocument/2006/relationships/hyperlink" Target="mailto:diemilio.ojeda@migracioncolombia.gov.co" TargetMode="External"/><Relationship Id="rId99" Type="http://schemas.openxmlformats.org/officeDocument/2006/relationships/hyperlink" Target="mailto:sergio.romero@migracioncolombia.gov.co" TargetMode="External"/><Relationship Id="rId101" Type="http://schemas.openxmlformats.org/officeDocument/2006/relationships/hyperlink" Target="mailto:leonardo.sierra@migracioncolombia.gov.co" TargetMode="External"/><Relationship Id="rId122" Type="http://schemas.openxmlformats.org/officeDocument/2006/relationships/hyperlink" Target="mailto:susan.perez@migracioncolombia.gov.co" TargetMode="External"/><Relationship Id="rId143" Type="http://schemas.openxmlformats.org/officeDocument/2006/relationships/hyperlink" Target="mailto:MARLON.RODRIGUEZ@MIGRACIONCOLOMBIA.GOV.CO" TargetMode="External"/><Relationship Id="rId164" Type="http://schemas.openxmlformats.org/officeDocument/2006/relationships/hyperlink" Target="mailto:felipe.castillo@migracioncolombia.gov.co" TargetMode="External"/><Relationship Id="rId185" Type="http://schemas.openxmlformats.org/officeDocument/2006/relationships/hyperlink" Target="mailto:felipe.castillo@migracioncolombia.gov.co" TargetMode="External"/><Relationship Id="rId9" Type="http://schemas.openxmlformats.org/officeDocument/2006/relationships/hyperlink" Target="mailto:catalina.escallon@migracioncolombia.gov.co" TargetMode="External"/><Relationship Id="rId210" Type="http://schemas.openxmlformats.org/officeDocument/2006/relationships/hyperlink" Target="mailto:johana.oviedo@migracioncolombia.gov.co" TargetMode="External"/><Relationship Id="rId26" Type="http://schemas.openxmlformats.org/officeDocument/2006/relationships/hyperlink" Target="mailto:ingrid.galindo@migracioncolombia.gov.co" TargetMode="External"/><Relationship Id="rId231" Type="http://schemas.openxmlformats.org/officeDocument/2006/relationships/hyperlink" Target="mailto:johana.oviedo@migracioncolombia.gov.co" TargetMode="External"/><Relationship Id="rId252" Type="http://schemas.openxmlformats.org/officeDocument/2006/relationships/hyperlink" Target="mailto:carlos.useche@migracioncolombia.gov.co" TargetMode="External"/><Relationship Id="rId47" Type="http://schemas.openxmlformats.org/officeDocument/2006/relationships/hyperlink" Target="mailto:diemilio.ojeda@migracioncolombia.gov.co" TargetMode="External"/><Relationship Id="rId68" Type="http://schemas.openxmlformats.org/officeDocument/2006/relationships/hyperlink" Target="mailto:diemilio.ojeda@migracioncolombia.gov.co" TargetMode="External"/><Relationship Id="rId89" Type="http://schemas.openxmlformats.org/officeDocument/2006/relationships/hyperlink" Target="mailto:diemilio.ojeda@migracioncolombia.gov.co" TargetMode="External"/><Relationship Id="rId112" Type="http://schemas.openxmlformats.org/officeDocument/2006/relationships/hyperlink" Target="mailto:diego.lopez@migracioncolombia.gov.co" TargetMode="External"/><Relationship Id="rId133" Type="http://schemas.openxmlformats.org/officeDocument/2006/relationships/hyperlink" Target="mailto:nestor.medina@migracioncolombia.gov.co" TargetMode="External"/><Relationship Id="rId154" Type="http://schemas.openxmlformats.org/officeDocument/2006/relationships/hyperlink" Target="mailto:MARIA.HURTADO@MIGRACIONCOLOMBIA.GOV.CO" TargetMode="External"/><Relationship Id="rId175" Type="http://schemas.openxmlformats.org/officeDocument/2006/relationships/hyperlink" Target="mailto:ingrid.galindo@migracioncolombia.gov.co" TargetMode="External"/><Relationship Id="rId196" Type="http://schemas.openxmlformats.org/officeDocument/2006/relationships/hyperlink" Target="mailto:johana.oviedo@migracioncolombia.gov.co" TargetMode="External"/><Relationship Id="rId200" Type="http://schemas.openxmlformats.org/officeDocument/2006/relationships/hyperlink" Target="mailto:johana.oviedo@migracioncolombia.gov.co" TargetMode="External"/><Relationship Id="rId16" Type="http://schemas.openxmlformats.org/officeDocument/2006/relationships/hyperlink" Target="mailto:monica.rocha@migracioncolombia.gov.co" TargetMode="External"/><Relationship Id="rId221" Type="http://schemas.openxmlformats.org/officeDocument/2006/relationships/hyperlink" Target="mailto:felipe.castillo@migracioncolombia.gov.co" TargetMode="External"/><Relationship Id="rId242" Type="http://schemas.openxmlformats.org/officeDocument/2006/relationships/hyperlink" Target="mailto:johana.oviedo@migracioncolombia.gov.co" TargetMode="External"/><Relationship Id="rId37" Type="http://schemas.openxmlformats.org/officeDocument/2006/relationships/hyperlink" Target="mailto:alvaro.vargas@migracioncolombia.gov.co" TargetMode="External"/><Relationship Id="rId58" Type="http://schemas.openxmlformats.org/officeDocument/2006/relationships/hyperlink" Target="mailto:diemilio.ojeda@migracioncolombia.gov.co" TargetMode="External"/><Relationship Id="rId79" Type="http://schemas.openxmlformats.org/officeDocument/2006/relationships/hyperlink" Target="mailto:diemilio.ojeda@migracioncolombia.gov.co" TargetMode="External"/><Relationship Id="rId102" Type="http://schemas.openxmlformats.org/officeDocument/2006/relationships/hyperlink" Target="mailto:gilmer.amezquita@migracioncolombia.gov.co" TargetMode="External"/><Relationship Id="rId123" Type="http://schemas.openxmlformats.org/officeDocument/2006/relationships/hyperlink" Target="mailto:angela.jimenez@migracioncolombia.gov.co" TargetMode="External"/><Relationship Id="rId144" Type="http://schemas.openxmlformats.org/officeDocument/2006/relationships/hyperlink" Target="mailto:MARIA.HURTADO@MIGRACIONCOLOMBIA.GOV.CO" TargetMode="External"/><Relationship Id="rId90" Type="http://schemas.openxmlformats.org/officeDocument/2006/relationships/hyperlink" Target="mailto:diemilio.ojeda@migracioncolombia.gov.co" TargetMode="External"/><Relationship Id="rId165" Type="http://schemas.openxmlformats.org/officeDocument/2006/relationships/hyperlink" Target="mailto:ingrid.galindo@migracioncolombia.gov.co" TargetMode="External"/><Relationship Id="rId186" Type="http://schemas.openxmlformats.org/officeDocument/2006/relationships/hyperlink" Target="mailto:felipe.castillo@migracioncolombia.gov.co" TargetMode="External"/><Relationship Id="rId211" Type="http://schemas.openxmlformats.org/officeDocument/2006/relationships/hyperlink" Target="mailto:johana.oviedo@migracioncolombia.gov.co" TargetMode="External"/><Relationship Id="rId232" Type="http://schemas.openxmlformats.org/officeDocument/2006/relationships/hyperlink" Target="mailto:sandra.martinez@migracioncolombia.gov.co" TargetMode="External"/><Relationship Id="rId253" Type="http://schemas.openxmlformats.org/officeDocument/2006/relationships/hyperlink" Target="mailto:carlos.useche@migracioncolombia.gov.co" TargetMode="External"/><Relationship Id="rId27" Type="http://schemas.openxmlformats.org/officeDocument/2006/relationships/hyperlink" Target="mailto:sandra.martinez@migracioncolombia.gov.co" TargetMode="External"/><Relationship Id="rId48" Type="http://schemas.openxmlformats.org/officeDocument/2006/relationships/hyperlink" Target="mailto:diemilio.ojeda@migracioncolombia.gov.co" TargetMode="External"/><Relationship Id="rId69" Type="http://schemas.openxmlformats.org/officeDocument/2006/relationships/hyperlink" Target="mailto:diemilio.ojeda@migracioncolombia.gov.co" TargetMode="External"/><Relationship Id="rId113" Type="http://schemas.openxmlformats.org/officeDocument/2006/relationships/hyperlink" Target="mailto:nestor.montenegro@migracioncolombia.gov.co" TargetMode="External"/><Relationship Id="rId134" Type="http://schemas.openxmlformats.org/officeDocument/2006/relationships/hyperlink" Target="mailto:nestor.medina@migracioncolombia.gov.co" TargetMode="External"/><Relationship Id="rId80" Type="http://schemas.openxmlformats.org/officeDocument/2006/relationships/hyperlink" Target="mailto:diemilio.ojeda@migracioncolombia.gov.co" TargetMode="External"/><Relationship Id="rId155" Type="http://schemas.openxmlformats.org/officeDocument/2006/relationships/hyperlink" Target="mailto:MARIA.HURTADO@MIGRACIONCOLOMBIA.GOV.CO" TargetMode="External"/><Relationship Id="rId176" Type="http://schemas.openxmlformats.org/officeDocument/2006/relationships/hyperlink" Target="mailto:felipe.castillo@migracioncolombia.gov.co" TargetMode="External"/><Relationship Id="rId197" Type="http://schemas.openxmlformats.org/officeDocument/2006/relationships/hyperlink" Target="mailto:johana.oviedo@migracioncolombia.gov.co" TargetMode="External"/><Relationship Id="rId201" Type="http://schemas.openxmlformats.org/officeDocument/2006/relationships/hyperlink" Target="mailto:johana.oviedo@migracioncolombia.gov.co" TargetMode="External"/><Relationship Id="rId222" Type="http://schemas.openxmlformats.org/officeDocument/2006/relationships/hyperlink" Target="mailto:hernando.gonzalez@migracioncolombia.gov.co" TargetMode="External"/><Relationship Id="rId243" Type="http://schemas.openxmlformats.org/officeDocument/2006/relationships/hyperlink" Target="mailto:johana.oviedo@migracioncolombia.gov.co" TargetMode="External"/><Relationship Id="rId17" Type="http://schemas.openxmlformats.org/officeDocument/2006/relationships/hyperlink" Target="mailto:monica.rocha@migracioncolombia.gov.co" TargetMode="External"/><Relationship Id="rId38" Type="http://schemas.openxmlformats.org/officeDocument/2006/relationships/hyperlink" Target="mailto:alvaro.vargas@migracioncolombia.gov.co" TargetMode="External"/><Relationship Id="rId59" Type="http://schemas.openxmlformats.org/officeDocument/2006/relationships/hyperlink" Target="mailto:diemilio.ojeda@migracioncolombia.gov.co" TargetMode="External"/><Relationship Id="rId103" Type="http://schemas.openxmlformats.org/officeDocument/2006/relationships/hyperlink" Target="mailto:diego.lopez@migracioncolombia.gov.co" TargetMode="External"/><Relationship Id="rId124" Type="http://schemas.openxmlformats.org/officeDocument/2006/relationships/hyperlink" Target="mailto:angela.jimenez@migracioncolombia.gov.co" TargetMode="External"/><Relationship Id="rId70" Type="http://schemas.openxmlformats.org/officeDocument/2006/relationships/hyperlink" Target="mailto:diemilio.ojeda@migracioncolombia.gov.co" TargetMode="External"/><Relationship Id="rId91" Type="http://schemas.openxmlformats.org/officeDocument/2006/relationships/hyperlink" Target="mailto:shirley.prieto@migracioncolombia.gov.co" TargetMode="External"/><Relationship Id="rId145" Type="http://schemas.openxmlformats.org/officeDocument/2006/relationships/hyperlink" Target="mailto:MARLON.RODRIGUEZ@MIGRACIONCOLOMBIA.GOV.CO" TargetMode="External"/><Relationship Id="rId166" Type="http://schemas.openxmlformats.org/officeDocument/2006/relationships/hyperlink" Target="mailto:felipe.castillo@migracioncolombia.gov.co" TargetMode="External"/><Relationship Id="rId187" Type="http://schemas.openxmlformats.org/officeDocument/2006/relationships/hyperlink" Target="mailto:felipe.castillo@migracioncolombia.gov.co" TargetMode="External"/><Relationship Id="rId1" Type="http://schemas.openxmlformats.org/officeDocument/2006/relationships/hyperlink" Target="mailto:ruben.ariza@migracioncolombia.gov.co" TargetMode="External"/><Relationship Id="rId212" Type="http://schemas.openxmlformats.org/officeDocument/2006/relationships/hyperlink" Target="mailto:johana.oviedo@migracioncolombia.gov.co" TargetMode="External"/><Relationship Id="rId233" Type="http://schemas.openxmlformats.org/officeDocument/2006/relationships/hyperlink" Target="mailto:johana.oviedo@migracioncolombia.gov.co" TargetMode="External"/><Relationship Id="rId254" Type="http://schemas.openxmlformats.org/officeDocument/2006/relationships/hyperlink" Target="mailto:carlos.useche@migracioncolombia.gov.co" TargetMode="External"/><Relationship Id="rId28" Type="http://schemas.openxmlformats.org/officeDocument/2006/relationships/hyperlink" Target="mailto:sandra.martinez@migracioncolombia.gov.co" TargetMode="External"/><Relationship Id="rId49" Type="http://schemas.openxmlformats.org/officeDocument/2006/relationships/hyperlink" Target="mailto:diemilio.ojeda@migracioncolombia.gov.co" TargetMode="External"/><Relationship Id="rId114" Type="http://schemas.openxmlformats.org/officeDocument/2006/relationships/hyperlink" Target="mailto:brayan.valbuena@migracioncolombia.gov.co" TargetMode="External"/><Relationship Id="rId60" Type="http://schemas.openxmlformats.org/officeDocument/2006/relationships/hyperlink" Target="mailto:diemilio.ojeda@migracioncolombia.gov.co" TargetMode="External"/><Relationship Id="rId81" Type="http://schemas.openxmlformats.org/officeDocument/2006/relationships/hyperlink" Target="mailto:diemilio.ojeda@migracioncolombia.gov.co" TargetMode="External"/><Relationship Id="rId135" Type="http://schemas.openxmlformats.org/officeDocument/2006/relationships/hyperlink" Target="mailto:yenith.lopez@migracioncolombia.gov.co" TargetMode="External"/><Relationship Id="rId156" Type="http://schemas.openxmlformats.org/officeDocument/2006/relationships/hyperlink" Target="mailto:oscar.gomez@migracioncolombia.gov.co" TargetMode="External"/><Relationship Id="rId177" Type="http://schemas.openxmlformats.org/officeDocument/2006/relationships/hyperlink" Target="mailto:edwin.patino@migracioncolombia.gov.co" TargetMode="External"/><Relationship Id="rId198" Type="http://schemas.openxmlformats.org/officeDocument/2006/relationships/hyperlink" Target="mailto:johana.oviedo@migracioncolombia.gov.co" TargetMode="External"/><Relationship Id="rId202" Type="http://schemas.openxmlformats.org/officeDocument/2006/relationships/hyperlink" Target="mailto:johana.oviedo@migracioncolombia.gov.co" TargetMode="External"/><Relationship Id="rId223" Type="http://schemas.openxmlformats.org/officeDocument/2006/relationships/hyperlink" Target="mailto:maria.aguirre@migracioncolombia.gov.co" TargetMode="External"/><Relationship Id="rId244" Type="http://schemas.openxmlformats.org/officeDocument/2006/relationships/hyperlink" Target="mailto:johana.oviedo@migracioncolombia.gov.co" TargetMode="External"/><Relationship Id="rId18" Type="http://schemas.openxmlformats.org/officeDocument/2006/relationships/hyperlink" Target="mailto:monica.rocha@migracioncolombia.gov.co" TargetMode="External"/><Relationship Id="rId39" Type="http://schemas.openxmlformats.org/officeDocument/2006/relationships/hyperlink" Target="mailto:alvaro.vargas@migracioncolombia.gov.co" TargetMode="External"/><Relationship Id="rId50" Type="http://schemas.openxmlformats.org/officeDocument/2006/relationships/hyperlink" Target="mailto:diemilio.ojeda@migracioncolombia.gov.co" TargetMode="External"/><Relationship Id="rId104" Type="http://schemas.openxmlformats.org/officeDocument/2006/relationships/hyperlink" Target="mailto:brayan.valbuena@migracioncolombia.gov.co" TargetMode="External"/><Relationship Id="rId125" Type="http://schemas.openxmlformats.org/officeDocument/2006/relationships/hyperlink" Target="mailto:angela.jimenez@migracioncolombia.gov.co" TargetMode="External"/><Relationship Id="rId146" Type="http://schemas.openxmlformats.org/officeDocument/2006/relationships/hyperlink" Target="mailto:MARIA.HURTADO@MIGRACIONCOLOMBIA.GOV.CO" TargetMode="External"/><Relationship Id="rId167" Type="http://schemas.openxmlformats.org/officeDocument/2006/relationships/hyperlink" Target="mailto:felipe.castillo@migracioncolombia.gov.co" TargetMode="External"/><Relationship Id="rId188" Type="http://schemas.openxmlformats.org/officeDocument/2006/relationships/hyperlink" Target="mailto:felipe.castillo@migracioncolombia.gov.co" TargetMode="External"/><Relationship Id="rId71" Type="http://schemas.openxmlformats.org/officeDocument/2006/relationships/hyperlink" Target="mailto:diemilio.ojeda@migracioncolombia.gov.co" TargetMode="External"/><Relationship Id="rId92" Type="http://schemas.openxmlformats.org/officeDocument/2006/relationships/hyperlink" Target="mailto:shirley.prieto@migracioncolombia.gov.co" TargetMode="External"/><Relationship Id="rId213" Type="http://schemas.openxmlformats.org/officeDocument/2006/relationships/hyperlink" Target="mailto:johana.oviedo@migracioncolombia.gov.co" TargetMode="External"/><Relationship Id="rId234" Type="http://schemas.openxmlformats.org/officeDocument/2006/relationships/hyperlink" Target="mailto:johana.oviedo@migracioncolombia.gov.co" TargetMode="External"/><Relationship Id="rId2" Type="http://schemas.openxmlformats.org/officeDocument/2006/relationships/hyperlink" Target="mailto:magda.villanueva@migracioncolombia.gov.co" TargetMode="External"/><Relationship Id="rId29" Type="http://schemas.openxmlformats.org/officeDocument/2006/relationships/hyperlink" Target="mailto:johana.oviedo@migracioncolombia.gov.co" TargetMode="External"/><Relationship Id="rId255" Type="http://schemas.openxmlformats.org/officeDocument/2006/relationships/hyperlink" Target="mailto:carlos.useche@migracioncolombia.gov.co" TargetMode="External"/><Relationship Id="rId40" Type="http://schemas.openxmlformats.org/officeDocument/2006/relationships/hyperlink" Target="mailto:alvaro.vargas@migracioncolombia.gov.co" TargetMode="External"/><Relationship Id="rId115" Type="http://schemas.openxmlformats.org/officeDocument/2006/relationships/hyperlink" Target="mailto:johana.oviedo@migracioncolombia.gov.co" TargetMode="External"/><Relationship Id="rId136" Type="http://schemas.openxmlformats.org/officeDocument/2006/relationships/hyperlink" Target="mailto:elsa.morales@migracioncolombia.gov.co" TargetMode="External"/><Relationship Id="rId157" Type="http://schemas.openxmlformats.org/officeDocument/2006/relationships/hyperlink" Target="mailto:oscar.gomez@migracioncolombia.gov.co" TargetMode="External"/><Relationship Id="rId178" Type="http://schemas.openxmlformats.org/officeDocument/2006/relationships/hyperlink" Target="mailto:edwin.patino@migracioncolombia.gov.co" TargetMode="External"/><Relationship Id="rId61" Type="http://schemas.openxmlformats.org/officeDocument/2006/relationships/hyperlink" Target="mailto:diemilio.ojeda@migracioncolombia.gov.co" TargetMode="External"/><Relationship Id="rId82" Type="http://schemas.openxmlformats.org/officeDocument/2006/relationships/hyperlink" Target="mailto:hemel.cruz@migracioncolombia.gov.co" TargetMode="External"/><Relationship Id="rId199" Type="http://schemas.openxmlformats.org/officeDocument/2006/relationships/hyperlink" Target="mailto:johana.oviedo@migracioncolombia.gov.co" TargetMode="External"/><Relationship Id="rId203" Type="http://schemas.openxmlformats.org/officeDocument/2006/relationships/hyperlink" Target="mailto:johana.oviedo@migracioncolombia.gov.co" TargetMode="External"/><Relationship Id="rId19" Type="http://schemas.openxmlformats.org/officeDocument/2006/relationships/hyperlink" Target="mailto:sandra.mesa@migracioncolombia.gov.co" TargetMode="External"/><Relationship Id="rId224" Type="http://schemas.openxmlformats.org/officeDocument/2006/relationships/hyperlink" Target="mailto:marina.villa@migracioncolombia.gov.co" TargetMode="External"/><Relationship Id="rId245" Type="http://schemas.openxmlformats.org/officeDocument/2006/relationships/hyperlink" Target="mailto:johana.oviedo@migracioncolombia.gov.co" TargetMode="External"/><Relationship Id="rId30" Type="http://schemas.openxmlformats.org/officeDocument/2006/relationships/hyperlink" Target="mailto:johana.oviedo@migracioncolombia.gov.co" TargetMode="External"/><Relationship Id="rId105" Type="http://schemas.openxmlformats.org/officeDocument/2006/relationships/hyperlink" Target="mailto:francisco.torres@migracioncolombia.gov.co" TargetMode="External"/><Relationship Id="rId126" Type="http://schemas.openxmlformats.org/officeDocument/2006/relationships/hyperlink" Target="mailto:angela.jimenez@migracioncolombia.gov.co" TargetMode="External"/><Relationship Id="rId147" Type="http://schemas.openxmlformats.org/officeDocument/2006/relationships/hyperlink" Target="mailto:CARLOS.AVILA@MIGRACIONCOLOMBIA.GOV.CO" TargetMode="External"/><Relationship Id="rId168" Type="http://schemas.openxmlformats.org/officeDocument/2006/relationships/hyperlink" Target="mailto:ingrid.galindo@migracioncolombia.gov.co" TargetMode="External"/><Relationship Id="rId51" Type="http://schemas.openxmlformats.org/officeDocument/2006/relationships/hyperlink" Target="mailto:diemilio.ojeda@migracioncolombia.gov.co" TargetMode="External"/><Relationship Id="rId72" Type="http://schemas.openxmlformats.org/officeDocument/2006/relationships/hyperlink" Target="mailto:diemilio.ojeda@migracioncolombia.gov.co" TargetMode="External"/><Relationship Id="rId93" Type="http://schemas.openxmlformats.org/officeDocument/2006/relationships/hyperlink" Target="mailto:nestor.medina@migracioncolombia.gov.co" TargetMode="External"/><Relationship Id="rId189" Type="http://schemas.openxmlformats.org/officeDocument/2006/relationships/hyperlink" Target="mailto:felipe.castillo@migracioncolombia.gov.co" TargetMode="External"/><Relationship Id="rId3" Type="http://schemas.openxmlformats.org/officeDocument/2006/relationships/hyperlink" Target="mailto:jenny.carvajal@migracioncolombia.gov.co" TargetMode="External"/><Relationship Id="rId214" Type="http://schemas.openxmlformats.org/officeDocument/2006/relationships/hyperlink" Target="mailto:johana.oviedo@migracioncolombia.gov.co" TargetMode="External"/><Relationship Id="rId235" Type="http://schemas.openxmlformats.org/officeDocument/2006/relationships/hyperlink" Target="mailto:johana.oviedo@migracioncolombia.gov.co" TargetMode="External"/><Relationship Id="rId256" Type="http://schemas.openxmlformats.org/officeDocument/2006/relationships/hyperlink" Target="mailto:Sandra.martinez@migracioncolombia.gov.co" TargetMode="External"/><Relationship Id="rId116" Type="http://schemas.openxmlformats.org/officeDocument/2006/relationships/hyperlink" Target="mailto:LEONARDO.CARVAJAL@MIGRACIONCOLOMBIA.GOV.CO" TargetMode="External"/><Relationship Id="rId137" Type="http://schemas.openxmlformats.org/officeDocument/2006/relationships/hyperlink" Target="mailto:elsa.morales@migracioncolombia.gov.co" TargetMode="External"/><Relationship Id="rId158" Type="http://schemas.openxmlformats.org/officeDocument/2006/relationships/hyperlink" Target="mailto:felipe.castillo@migracioncolombia.gov.co" TargetMode="External"/><Relationship Id="rId20" Type="http://schemas.openxmlformats.org/officeDocument/2006/relationships/hyperlink" Target="mailto:monica.rocha@migracioncolombia.gov.co" TargetMode="External"/><Relationship Id="rId41" Type="http://schemas.openxmlformats.org/officeDocument/2006/relationships/hyperlink" Target="mailto:Maria.aguirre@migracioncolombia.gov.co" TargetMode="External"/><Relationship Id="rId62" Type="http://schemas.openxmlformats.org/officeDocument/2006/relationships/hyperlink" Target="mailto:diemilio.ojeda@migracioncolombia.gov.co" TargetMode="External"/><Relationship Id="rId83" Type="http://schemas.openxmlformats.org/officeDocument/2006/relationships/hyperlink" Target="mailto:diemilio.ojeda@migracioncolombia.gov.co" TargetMode="External"/><Relationship Id="rId179" Type="http://schemas.openxmlformats.org/officeDocument/2006/relationships/hyperlink" Target="mailto:fabio.torres@migracioncolombia.gov.co" TargetMode="External"/><Relationship Id="rId190" Type="http://schemas.openxmlformats.org/officeDocument/2006/relationships/hyperlink" Target="mailto:johana.oviedo@migracioncolombia.gov.co" TargetMode="External"/><Relationship Id="rId204" Type="http://schemas.openxmlformats.org/officeDocument/2006/relationships/hyperlink" Target="mailto:johana.oviedo@migracioncolombia.gov.co" TargetMode="External"/><Relationship Id="rId225" Type="http://schemas.openxmlformats.org/officeDocument/2006/relationships/hyperlink" Target="mailto:marina.villa@migracioncolombia.gov.co" TargetMode="External"/><Relationship Id="rId246" Type="http://schemas.openxmlformats.org/officeDocument/2006/relationships/hyperlink" Target="mailto:johana.oviedo@migracioncolombia.gov.co" TargetMode="External"/><Relationship Id="rId106" Type="http://schemas.openxmlformats.org/officeDocument/2006/relationships/hyperlink" Target="mailto:leonardo.sierra@migracioncolombia.gov.co" TargetMode="External"/><Relationship Id="rId127" Type="http://schemas.openxmlformats.org/officeDocument/2006/relationships/hyperlink" Target="mailto:angela.jimenez@migracioncolombia.gov.co" TargetMode="External"/><Relationship Id="rId10" Type="http://schemas.openxmlformats.org/officeDocument/2006/relationships/hyperlink" Target="mailto:ruben.ariza@migracioncolombia.gov.co" TargetMode="External"/><Relationship Id="rId31" Type="http://schemas.openxmlformats.org/officeDocument/2006/relationships/hyperlink" Target="mailto:johana.oviedo@migracioncolombia.gov.co" TargetMode="External"/><Relationship Id="rId52" Type="http://schemas.openxmlformats.org/officeDocument/2006/relationships/hyperlink" Target="mailto:diemilio.ojeda@migracioncolombia.gov.co" TargetMode="External"/><Relationship Id="rId73" Type="http://schemas.openxmlformats.org/officeDocument/2006/relationships/hyperlink" Target="mailto:diemilio.ojeda@migracioncolombia.gov.co" TargetMode="External"/><Relationship Id="rId94" Type="http://schemas.openxmlformats.org/officeDocument/2006/relationships/hyperlink" Target="mailto:ana.ortiz@migracioncolombia.gov.co" TargetMode="External"/><Relationship Id="rId148" Type="http://schemas.openxmlformats.org/officeDocument/2006/relationships/hyperlink" Target="mailto:JORGE.RODRIGUEZ@MIGRACIONCOLOMBIA.GOV.CO" TargetMode="External"/><Relationship Id="rId169" Type="http://schemas.openxmlformats.org/officeDocument/2006/relationships/hyperlink" Target="mailto:sandra.martinez@migracioncolombia.gov.co" TargetMode="External"/><Relationship Id="rId4" Type="http://schemas.openxmlformats.org/officeDocument/2006/relationships/hyperlink" Target="mailto:maria.chaverra@migracioncolombia.gov.co" TargetMode="External"/><Relationship Id="rId180" Type="http://schemas.openxmlformats.org/officeDocument/2006/relationships/hyperlink" Target="mailto:felipe.castillo@migracioncolombia.gov.co" TargetMode="External"/><Relationship Id="rId215" Type="http://schemas.openxmlformats.org/officeDocument/2006/relationships/hyperlink" Target="mailto:Edwin.patino@migracioncolombia.gov.co" TargetMode="External"/><Relationship Id="rId236" Type="http://schemas.openxmlformats.org/officeDocument/2006/relationships/hyperlink" Target="mailto:johana.oviedo@migracioncolombia.gov.co" TargetMode="External"/><Relationship Id="rId257" Type="http://schemas.openxmlformats.org/officeDocument/2006/relationships/hyperlink" Target="mailto:sandra.martinez@migracioncolombia.gov.co" TargetMode="External"/></Relationships>
</file>

<file path=xl/worksheets/_rels/sheet1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3" Type="http://schemas.openxmlformats.org/officeDocument/2006/relationships/hyperlink" Target="mailto:susan.perez@migracioncolombia.gov.co" TargetMode="External"/><Relationship Id="rId18" Type="http://schemas.openxmlformats.org/officeDocument/2006/relationships/hyperlink" Target="mailto:monica.rocha@migracioncolombia.gov.co" TargetMode="External"/><Relationship Id="rId26" Type="http://schemas.openxmlformats.org/officeDocument/2006/relationships/hyperlink" Target="mailto:johana.oviedo@migracioncolombia.gov.co" TargetMode="External"/><Relationship Id="rId21" Type="http://schemas.openxmlformats.org/officeDocument/2006/relationships/hyperlink" Target="mailto:shirley.prieto@migracioncolombia.gov.co" TargetMode="External"/><Relationship Id="rId34" Type="http://schemas.openxmlformats.org/officeDocument/2006/relationships/hyperlink" Target="mailto:carlos.useche@migracioncolombia.gov.co" TargetMode="External"/><Relationship Id="rId7" Type="http://schemas.openxmlformats.org/officeDocument/2006/relationships/hyperlink" Target="mailto:ruben.ariza@migracioncolombia.gov.co" TargetMode="External"/><Relationship Id="rId12" Type="http://schemas.openxmlformats.org/officeDocument/2006/relationships/hyperlink" Target="mailto:nelson.yazo@migracioncolombia.gov.co" TargetMode="External"/><Relationship Id="rId17" Type="http://schemas.openxmlformats.org/officeDocument/2006/relationships/hyperlink" Target="mailto:elsa.morales@migracioncolombia.gov.co" TargetMode="External"/><Relationship Id="rId25" Type="http://schemas.openxmlformats.org/officeDocument/2006/relationships/hyperlink" Target="mailto:sandra.martinez@migracioncolombia.gov.co" TargetMode="External"/><Relationship Id="rId33" Type="http://schemas.openxmlformats.org/officeDocument/2006/relationships/hyperlink" Target="mailto:felipe.castillo@migracioncolombia.gov.co" TargetMode="External"/><Relationship Id="rId2" Type="http://schemas.openxmlformats.org/officeDocument/2006/relationships/hyperlink" Target="mailto:jenny.carvajal@migracioncolombia.gov.co" TargetMode="External"/><Relationship Id="rId16" Type="http://schemas.openxmlformats.org/officeDocument/2006/relationships/hyperlink" Target="mailto:nestor.medina@migracioncolombia.gov.co" TargetMode="External"/><Relationship Id="rId20" Type="http://schemas.openxmlformats.org/officeDocument/2006/relationships/hyperlink" Target="mailto:monica.rocha@migracioncolombia.gov.co" TargetMode="External"/><Relationship Id="rId29" Type="http://schemas.openxmlformats.org/officeDocument/2006/relationships/hyperlink" Target="mailto:rosa.martinez@migracioncolombia.gov.co" TargetMode="External"/><Relationship Id="rId1" Type="http://schemas.openxmlformats.org/officeDocument/2006/relationships/hyperlink" Target="mailto:ruben.ariza@migracioncolombia.gov.co" TargetMode="External"/><Relationship Id="rId6" Type="http://schemas.openxmlformats.org/officeDocument/2006/relationships/hyperlink" Target="mailto:maria.bohorquez@migracioncolombia.gov.co" TargetMode="External"/><Relationship Id="rId11" Type="http://schemas.openxmlformats.org/officeDocument/2006/relationships/hyperlink" Target="mailto:nelson.yazo@migracioncolombia.gov.co" TargetMode="External"/><Relationship Id="rId24" Type="http://schemas.openxmlformats.org/officeDocument/2006/relationships/hyperlink" Target="mailto:johana.oviedo@migracioncolombia.gov.co" TargetMode="External"/><Relationship Id="rId32" Type="http://schemas.openxmlformats.org/officeDocument/2006/relationships/hyperlink" Target="mailto:felipe.castillo@migracioncolombia.gov.co" TargetMode="External"/><Relationship Id="rId37" Type="http://schemas.openxmlformats.org/officeDocument/2006/relationships/printerSettings" Target="../printerSettings/printerSettings2.bin"/><Relationship Id="rId5" Type="http://schemas.openxmlformats.org/officeDocument/2006/relationships/hyperlink" Target="mailto:ruben.ariza@migracioncolombia.gov.co" TargetMode="External"/><Relationship Id="rId15" Type="http://schemas.openxmlformats.org/officeDocument/2006/relationships/hyperlink" Target="mailto:nestor.medina@migracioncolombia.gov.co" TargetMode="External"/><Relationship Id="rId23" Type="http://schemas.openxmlformats.org/officeDocument/2006/relationships/hyperlink" Target="mailto:yana.gonzalez@migracioncolombia.gov.co" TargetMode="External"/><Relationship Id="rId28" Type="http://schemas.openxmlformats.org/officeDocument/2006/relationships/hyperlink" Target="mailto:Andrea.perez@migtracioncolombia.gov.co" TargetMode="External"/><Relationship Id="rId36" Type="http://schemas.openxmlformats.org/officeDocument/2006/relationships/hyperlink" Target="mailto:maria.aguirre@migracioncolombia.gov.co" TargetMode="External"/><Relationship Id="rId10" Type="http://schemas.openxmlformats.org/officeDocument/2006/relationships/hyperlink" Target="mailto:nelson.yazo@migracioncolombia.gov.co" TargetMode="External"/><Relationship Id="rId19" Type="http://schemas.openxmlformats.org/officeDocument/2006/relationships/hyperlink" Target="mailto:monica.rocha@migracioncolombia.gov.co" TargetMode="External"/><Relationship Id="rId31" Type="http://schemas.openxmlformats.org/officeDocument/2006/relationships/hyperlink" Target="mailto:rosa.martinez@migracioncolombia.gov.co" TargetMode="External"/><Relationship Id="rId4" Type="http://schemas.openxmlformats.org/officeDocument/2006/relationships/hyperlink" Target="mailto:catalina.escallon@migracioncolombia.gov.co" TargetMode="External"/><Relationship Id="rId9" Type="http://schemas.openxmlformats.org/officeDocument/2006/relationships/hyperlink" Target="mailto:nelson.yazo@migracioncolombia.gov.co" TargetMode="External"/><Relationship Id="rId14" Type="http://schemas.openxmlformats.org/officeDocument/2006/relationships/hyperlink" Target="mailto:susan.perez@migracioncolombia.gov.co" TargetMode="External"/><Relationship Id="rId22" Type="http://schemas.openxmlformats.org/officeDocument/2006/relationships/hyperlink" Target="mailto:yana.gonzalez@migracioncolombia.gov.co" TargetMode="External"/><Relationship Id="rId27" Type="http://schemas.openxmlformats.org/officeDocument/2006/relationships/hyperlink" Target="mailto:maria.aguirre@migracioncolombia.gov.co" TargetMode="External"/><Relationship Id="rId30" Type="http://schemas.openxmlformats.org/officeDocument/2006/relationships/hyperlink" Target="mailto:rosa.martinez@migracioncolombia.gov.co" TargetMode="External"/><Relationship Id="rId35" Type="http://schemas.openxmlformats.org/officeDocument/2006/relationships/hyperlink" Target="mailto:carlos.useche@migracioncolombia.gov.co" TargetMode="External"/><Relationship Id="rId8" Type="http://schemas.openxmlformats.org/officeDocument/2006/relationships/hyperlink" Target="mailto:ruben.ariza@migracioncolombia.gov.co" TargetMode="External"/><Relationship Id="rId3" Type="http://schemas.openxmlformats.org/officeDocument/2006/relationships/hyperlink" Target="mailto:diana.sierra@migracioncolombia.gov.co"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17" Type="http://schemas.openxmlformats.org/officeDocument/2006/relationships/hyperlink" Target="mailto:johana.oviedo@migracioncolombia.gov.co" TargetMode="External"/><Relationship Id="rId21" Type="http://schemas.openxmlformats.org/officeDocument/2006/relationships/hyperlink" Target="mailto:elsa.morales@migracioncolombia.gov.co" TargetMode="External"/><Relationship Id="rId42" Type="http://schemas.openxmlformats.org/officeDocument/2006/relationships/hyperlink" Target="mailto:felipe.castillo@migracioncolombia.gov.co" TargetMode="External"/><Relationship Id="rId63" Type="http://schemas.openxmlformats.org/officeDocument/2006/relationships/hyperlink" Target="mailto:edwin.patino@migracioncolombia.gov.co" TargetMode="External"/><Relationship Id="rId84" Type="http://schemas.openxmlformats.org/officeDocument/2006/relationships/hyperlink" Target="mailto:johana.oviedo@migracioncolombia.gov.co" TargetMode="External"/><Relationship Id="rId138" Type="http://schemas.openxmlformats.org/officeDocument/2006/relationships/hyperlink" Target="mailto:alvaro.vargas@migracionadlombia.gov.co" TargetMode="External"/><Relationship Id="rId107" Type="http://schemas.openxmlformats.org/officeDocument/2006/relationships/hyperlink" Target="mailto:hernando.gonzalez@migracioncolombia.gov.co" TargetMode="External"/><Relationship Id="rId11" Type="http://schemas.openxmlformats.org/officeDocument/2006/relationships/hyperlink" Target="mailto:angela.jimenez@migracioncolombia.gov.co" TargetMode="External"/><Relationship Id="rId32" Type="http://schemas.openxmlformats.org/officeDocument/2006/relationships/hyperlink" Target="mailto:JORGE.RODRIGUEZ@MIGRACIONCOLOMBIA.GOV.CO" TargetMode="External"/><Relationship Id="rId37" Type="http://schemas.openxmlformats.org/officeDocument/2006/relationships/hyperlink" Target="mailto:MARIA.HURTADO@MIGRACIONCOLOMBIA.GOV.CO" TargetMode="External"/><Relationship Id="rId53" Type="http://schemas.openxmlformats.org/officeDocument/2006/relationships/hyperlink" Target="mailto:johana.oviedo@migracioncolombia.gov.co" TargetMode="External"/><Relationship Id="rId58" Type="http://schemas.openxmlformats.org/officeDocument/2006/relationships/hyperlink" Target="mailto:felipe.castillo@migracioncolombia.gov.co" TargetMode="External"/><Relationship Id="rId74" Type="http://schemas.openxmlformats.org/officeDocument/2006/relationships/hyperlink" Target="mailto:felipe.castillo@migracioncolombia.gov.co" TargetMode="External"/><Relationship Id="rId79" Type="http://schemas.openxmlformats.org/officeDocument/2006/relationships/hyperlink" Target="mailto:johana.oviedo@migracioncolombia.gov.co" TargetMode="External"/><Relationship Id="rId102" Type="http://schemas.openxmlformats.org/officeDocument/2006/relationships/hyperlink" Target="mailto:Edwin.patino@migracioncolombia.gov.co" TargetMode="External"/><Relationship Id="rId123" Type="http://schemas.openxmlformats.org/officeDocument/2006/relationships/hyperlink" Target="mailto:johana.oviedo@migracioncolombia.gov.co" TargetMode="External"/><Relationship Id="rId128" Type="http://schemas.openxmlformats.org/officeDocument/2006/relationships/hyperlink" Target="mailto:johana.oviedo@migracioncolombia.gov.co" TargetMode="External"/><Relationship Id="rId5" Type="http://schemas.openxmlformats.org/officeDocument/2006/relationships/hyperlink" Target="mailto:angela.jimenez@migracioncolombia.gov.co" TargetMode="External"/><Relationship Id="rId90" Type="http://schemas.openxmlformats.org/officeDocument/2006/relationships/hyperlink" Target="mailto:johana.oviedo@migracioncolombia.gov.co" TargetMode="External"/><Relationship Id="rId95" Type="http://schemas.openxmlformats.org/officeDocument/2006/relationships/hyperlink" Target="mailto:johana.oviedo@migracioncolombia.gov.co" TargetMode="External"/><Relationship Id="rId22" Type="http://schemas.openxmlformats.org/officeDocument/2006/relationships/hyperlink" Target="mailto:elsa.morales@migracioncolombia.gov.co" TargetMode="External"/><Relationship Id="rId27" Type="http://schemas.openxmlformats.org/officeDocument/2006/relationships/hyperlink" Target="mailto:MARLON.RODRIGUEZ@MIGRACIONCOLOMBIA.GOV.CO" TargetMode="External"/><Relationship Id="rId43" Type="http://schemas.openxmlformats.org/officeDocument/2006/relationships/hyperlink" Target="mailto:fabio.torres@migracioncolombia.gov.co" TargetMode="External"/><Relationship Id="rId48" Type="http://schemas.openxmlformats.org/officeDocument/2006/relationships/hyperlink" Target="mailto:felipe.castillo@migracioncolombia.gov.co" TargetMode="External"/><Relationship Id="rId64" Type="http://schemas.openxmlformats.org/officeDocument/2006/relationships/hyperlink" Target="mailto:fabio.torres@migracioncolombia.gov.co" TargetMode="External"/><Relationship Id="rId69" Type="http://schemas.openxmlformats.org/officeDocument/2006/relationships/hyperlink" Target="mailto:ingrid.galindo@migracioncolombia.gov.co" TargetMode="External"/><Relationship Id="rId113" Type="http://schemas.openxmlformats.org/officeDocument/2006/relationships/hyperlink" Target="mailto:isabel.castro@migracioncolombia.gov.co" TargetMode="External"/><Relationship Id="rId118" Type="http://schemas.openxmlformats.org/officeDocument/2006/relationships/hyperlink" Target="mailto:johana.oviedo@migracioncolombia.gov.co" TargetMode="External"/><Relationship Id="rId134" Type="http://schemas.openxmlformats.org/officeDocument/2006/relationships/hyperlink" Target="mailto:johana.oviedo@migracioncolombia.gov.co" TargetMode="External"/><Relationship Id="rId139" Type="http://schemas.openxmlformats.org/officeDocument/2006/relationships/hyperlink" Target="mailto:carlos.useche@migracioncolombia.gov.co" TargetMode="External"/><Relationship Id="rId80" Type="http://schemas.openxmlformats.org/officeDocument/2006/relationships/hyperlink" Target="mailto:johana.oviedo@migracioncolombia.gov.co" TargetMode="External"/><Relationship Id="rId85" Type="http://schemas.openxmlformats.org/officeDocument/2006/relationships/hyperlink" Target="mailto:johana.oviedo@migracioncolombia.gov.co" TargetMode="External"/><Relationship Id="rId12" Type="http://schemas.openxmlformats.org/officeDocument/2006/relationships/hyperlink" Target="mailto:susan.perez@migracioncolombia.gov.co" TargetMode="External"/><Relationship Id="rId17" Type="http://schemas.openxmlformats.org/officeDocument/2006/relationships/hyperlink" Target="mailto:nestor.medina@migracioncolombia.gov.co" TargetMode="External"/><Relationship Id="rId33" Type="http://schemas.openxmlformats.org/officeDocument/2006/relationships/hyperlink" Target="mailto:MARLON.RODRIGUEZ@MIGRACIONCOLOMBIA.GOV.CO" TargetMode="External"/><Relationship Id="rId38" Type="http://schemas.openxmlformats.org/officeDocument/2006/relationships/hyperlink" Target="mailto:MARIA.HURTADO@MIGRACIONCOLOMBIA.GOV.CO" TargetMode="External"/><Relationship Id="rId59" Type="http://schemas.openxmlformats.org/officeDocument/2006/relationships/hyperlink" Target="mailto:ingrid.galindo@migracioncolombia.gov.co" TargetMode="External"/><Relationship Id="rId103" Type="http://schemas.openxmlformats.org/officeDocument/2006/relationships/hyperlink" Target="mailto:edwin.patino@migracioncolombia.gov.co" TargetMode="External"/><Relationship Id="rId108" Type="http://schemas.openxmlformats.org/officeDocument/2006/relationships/hyperlink" Target="mailto:maria.aguirre@migracioncolombia.gov.co" TargetMode="External"/><Relationship Id="rId124" Type="http://schemas.openxmlformats.org/officeDocument/2006/relationships/hyperlink" Target="mailto:johana.oviedo@migracioncolombia.gov.co" TargetMode="External"/><Relationship Id="rId129" Type="http://schemas.openxmlformats.org/officeDocument/2006/relationships/hyperlink" Target="mailto:johana.oviedo@migracioncolombia.gov.co" TargetMode="External"/><Relationship Id="rId54" Type="http://schemas.openxmlformats.org/officeDocument/2006/relationships/hyperlink" Target="mailto:edwin.patino@migracioncolombia.gov.co" TargetMode="External"/><Relationship Id="rId70" Type="http://schemas.openxmlformats.org/officeDocument/2006/relationships/hyperlink" Target="mailto:felipe.castillo@migracioncolombia.gov.co" TargetMode="External"/><Relationship Id="rId75" Type="http://schemas.openxmlformats.org/officeDocument/2006/relationships/hyperlink" Target="mailto:johana.oviedo@migracioncolombia.gov.co" TargetMode="External"/><Relationship Id="rId91" Type="http://schemas.openxmlformats.org/officeDocument/2006/relationships/hyperlink" Target="mailto:johana.oviedo@migracioncolombia.gov.co" TargetMode="External"/><Relationship Id="rId96" Type="http://schemas.openxmlformats.org/officeDocument/2006/relationships/hyperlink" Target="mailto:johana.oviedo@migracioncolombia.gov.co" TargetMode="External"/><Relationship Id="rId140" Type="http://schemas.openxmlformats.org/officeDocument/2006/relationships/hyperlink" Target="mailto:carlos.useche@migracioncolombia.gov.co" TargetMode="External"/><Relationship Id="rId1" Type="http://schemas.openxmlformats.org/officeDocument/2006/relationships/hyperlink" Target="mailto:nelson.yazo@migracioncolombia.gov.co" TargetMode="External"/><Relationship Id="rId6" Type="http://schemas.openxmlformats.org/officeDocument/2006/relationships/hyperlink" Target="mailto:susan.perez@migracioncolombia.gov.co" TargetMode="External"/><Relationship Id="rId23" Type="http://schemas.openxmlformats.org/officeDocument/2006/relationships/hyperlink" Target="mailto:raquel.cardozo@migracioncolombia.gov.co" TargetMode="External"/><Relationship Id="rId28" Type="http://schemas.openxmlformats.org/officeDocument/2006/relationships/hyperlink" Target="mailto:MARIA.HURTADO@MIGRACIONCOLOMBIA.GOV.CO" TargetMode="External"/><Relationship Id="rId49" Type="http://schemas.openxmlformats.org/officeDocument/2006/relationships/hyperlink" Target="mailto:ingrid.galindo@migracioncolombia.gov.co" TargetMode="External"/><Relationship Id="rId114" Type="http://schemas.openxmlformats.org/officeDocument/2006/relationships/hyperlink" Target="mailto:isabel.castro@migracioncolombia.gov.co" TargetMode="External"/><Relationship Id="rId119" Type="http://schemas.openxmlformats.org/officeDocument/2006/relationships/hyperlink" Target="mailto:johana.oviedo@migracioncolombia.gov.co" TargetMode="External"/><Relationship Id="rId44" Type="http://schemas.openxmlformats.org/officeDocument/2006/relationships/hyperlink" Target="mailto:Edwin.patino@migracioncolombia.gov.co" TargetMode="External"/><Relationship Id="rId60" Type="http://schemas.openxmlformats.org/officeDocument/2006/relationships/hyperlink" Target="mailto:felipe.castillo@migracioncolombia.gov.co" TargetMode="External"/><Relationship Id="rId65" Type="http://schemas.openxmlformats.org/officeDocument/2006/relationships/hyperlink" Target="mailto:felipe.castillo@migracioncolombia.gov.co" TargetMode="External"/><Relationship Id="rId81" Type="http://schemas.openxmlformats.org/officeDocument/2006/relationships/hyperlink" Target="mailto:johana.oviedo@migracioncolombia.gov.co" TargetMode="External"/><Relationship Id="rId86" Type="http://schemas.openxmlformats.org/officeDocument/2006/relationships/hyperlink" Target="mailto:johana.oviedo@migracioncolombia.gov.co" TargetMode="External"/><Relationship Id="rId130" Type="http://schemas.openxmlformats.org/officeDocument/2006/relationships/hyperlink" Target="mailto:johana.oviedo@migracioncolombia.gov.co" TargetMode="External"/><Relationship Id="rId135" Type="http://schemas.openxmlformats.org/officeDocument/2006/relationships/hyperlink" Target="mailto:johana.oviedo@migracioncolombia.gov.co" TargetMode="External"/><Relationship Id="rId13" Type="http://schemas.openxmlformats.org/officeDocument/2006/relationships/hyperlink" Target="mailto:susan.perez@migracioncolombia.gov.co" TargetMode="External"/><Relationship Id="rId18" Type="http://schemas.openxmlformats.org/officeDocument/2006/relationships/hyperlink" Target="mailto:nestor.medina@migracioncolombia.gov.co" TargetMode="External"/><Relationship Id="rId39" Type="http://schemas.openxmlformats.org/officeDocument/2006/relationships/hyperlink" Target="mailto:MARIA.HURTADO@MIGRACIONCOLOMBIA.GOV.CO" TargetMode="External"/><Relationship Id="rId109" Type="http://schemas.openxmlformats.org/officeDocument/2006/relationships/hyperlink" Target="mailto:marina.villa@migracioncolombia.gov.co" TargetMode="External"/><Relationship Id="rId34" Type="http://schemas.openxmlformats.org/officeDocument/2006/relationships/hyperlink" Target="mailto:MARLON.RODRIGUEZ@MIGRACIONCOLOMBIA.GOV.CO" TargetMode="External"/><Relationship Id="rId50" Type="http://schemas.openxmlformats.org/officeDocument/2006/relationships/hyperlink" Target="mailto:felipe.castillo@migracioncolombia.gov.co" TargetMode="External"/><Relationship Id="rId55" Type="http://schemas.openxmlformats.org/officeDocument/2006/relationships/hyperlink" Target="mailto:shirley.prieto@migracioncolombia.gov.co" TargetMode="External"/><Relationship Id="rId76" Type="http://schemas.openxmlformats.org/officeDocument/2006/relationships/hyperlink" Target="mailto:johana.oviedo@migracioncolombia.gov.co" TargetMode="External"/><Relationship Id="rId97" Type="http://schemas.openxmlformats.org/officeDocument/2006/relationships/hyperlink" Target="mailto:johana.oviedo@migracioncolombia.gov.co" TargetMode="External"/><Relationship Id="rId104" Type="http://schemas.openxmlformats.org/officeDocument/2006/relationships/hyperlink" Target="mailto:edwin.patino@migracioncolombia.gov.co" TargetMode="External"/><Relationship Id="rId120" Type="http://schemas.openxmlformats.org/officeDocument/2006/relationships/hyperlink" Target="mailto:johana.oviedo@migracioncolombia.gov.co" TargetMode="External"/><Relationship Id="rId125" Type="http://schemas.openxmlformats.org/officeDocument/2006/relationships/hyperlink" Target="mailto:johana.oviedo@migracioncolombia.gov.co" TargetMode="External"/><Relationship Id="rId141" Type="http://schemas.openxmlformats.org/officeDocument/2006/relationships/hyperlink" Target="mailto:carlos.useche@migracioncolombia.gov.co" TargetMode="External"/><Relationship Id="rId7" Type="http://schemas.openxmlformats.org/officeDocument/2006/relationships/hyperlink" Target="mailto:angela.jimenez@migracioncolombia.gov.co" TargetMode="External"/><Relationship Id="rId71" Type="http://schemas.openxmlformats.org/officeDocument/2006/relationships/hyperlink" Target="mailto:felipe.castillo@migracioncolombia.gov.co" TargetMode="External"/><Relationship Id="rId92" Type="http://schemas.openxmlformats.org/officeDocument/2006/relationships/hyperlink" Target="mailto:johana.oviedo@migracioncolombia.gov.co" TargetMode="External"/><Relationship Id="rId2" Type="http://schemas.openxmlformats.org/officeDocument/2006/relationships/hyperlink" Target="mailto:nelson.yazo@migracioncolombia.gov.co" TargetMode="External"/><Relationship Id="rId29" Type="http://schemas.openxmlformats.org/officeDocument/2006/relationships/hyperlink" Target="mailto:MARLON.RODRIGUEZ@MIGRACIONCOLOMBIA.GOV.CO" TargetMode="External"/><Relationship Id="rId24" Type="http://schemas.openxmlformats.org/officeDocument/2006/relationships/hyperlink" Target="mailto:raquel.cardozo@migracioncolombia.gov.co" TargetMode="External"/><Relationship Id="rId40" Type="http://schemas.openxmlformats.org/officeDocument/2006/relationships/hyperlink" Target="mailto:oscar.gomez@migracioncolombia.gov.co" TargetMode="External"/><Relationship Id="rId45" Type="http://schemas.openxmlformats.org/officeDocument/2006/relationships/hyperlink" Target="mailto:ingrid.galindo@migracioncolombia.gov.co" TargetMode="External"/><Relationship Id="rId66" Type="http://schemas.openxmlformats.org/officeDocument/2006/relationships/hyperlink" Target="mailto:felipe.castillo@migracioncolombia.gov.co" TargetMode="External"/><Relationship Id="rId87" Type="http://schemas.openxmlformats.org/officeDocument/2006/relationships/hyperlink" Target="mailto:johana.oviedo@migracioncolombia.gov.co" TargetMode="External"/><Relationship Id="rId110" Type="http://schemas.openxmlformats.org/officeDocument/2006/relationships/hyperlink" Target="mailto:marina.villa@migracioncolombia.gov.co" TargetMode="External"/><Relationship Id="rId115" Type="http://schemas.openxmlformats.org/officeDocument/2006/relationships/hyperlink" Target="mailto:johana.oviedo@migracioncolombia.gov.co" TargetMode="External"/><Relationship Id="rId131" Type="http://schemas.openxmlformats.org/officeDocument/2006/relationships/hyperlink" Target="mailto:johana.oviedo@migracioncolombia.gov.co" TargetMode="External"/><Relationship Id="rId136" Type="http://schemas.openxmlformats.org/officeDocument/2006/relationships/hyperlink" Target="mailto:Andrea.perez@migtracioncolombia.gov.co" TargetMode="External"/><Relationship Id="rId61" Type="http://schemas.openxmlformats.org/officeDocument/2006/relationships/hyperlink" Target="mailto:johana.oviedo@migracioncolombia.gov.co" TargetMode="External"/><Relationship Id="rId82" Type="http://schemas.openxmlformats.org/officeDocument/2006/relationships/hyperlink" Target="mailto:johana.oviedo@migracioncolombia.gov.co" TargetMode="External"/><Relationship Id="rId19" Type="http://schemas.openxmlformats.org/officeDocument/2006/relationships/hyperlink" Target="mailto:yenith.lopez@migracioncolombia.gov.co" TargetMode="External"/><Relationship Id="rId14" Type="http://schemas.openxmlformats.org/officeDocument/2006/relationships/hyperlink" Target="mailto:susan.perez@migracioncolombia.gov.co" TargetMode="External"/><Relationship Id="rId30" Type="http://schemas.openxmlformats.org/officeDocument/2006/relationships/hyperlink" Target="mailto:MARIA.HURTADO@MIGRACIONCOLOMBIA.GOV.CO" TargetMode="External"/><Relationship Id="rId35" Type="http://schemas.openxmlformats.org/officeDocument/2006/relationships/hyperlink" Target="mailto:MARIA.HURTADO@MIGRACIONCOLOMBIA.GOV.CO" TargetMode="External"/><Relationship Id="rId56" Type="http://schemas.openxmlformats.org/officeDocument/2006/relationships/hyperlink" Target="mailto:yana.gonzalez@migracioncolombia.gov.co" TargetMode="External"/><Relationship Id="rId77" Type="http://schemas.openxmlformats.org/officeDocument/2006/relationships/hyperlink" Target="mailto:johana.oviedo@migracioncolombia.gov.co" TargetMode="External"/><Relationship Id="rId100" Type="http://schemas.openxmlformats.org/officeDocument/2006/relationships/hyperlink" Target="mailto:Edwin.patino@migracioncolombia.gov.co" TargetMode="External"/><Relationship Id="rId105" Type="http://schemas.openxmlformats.org/officeDocument/2006/relationships/hyperlink" Target="mailto:wilder.cortes@migracioncolombia.gov.co" TargetMode="External"/><Relationship Id="rId126" Type="http://schemas.openxmlformats.org/officeDocument/2006/relationships/hyperlink" Target="mailto:sandra.martinez@migracioncolombia.gov.co" TargetMode="External"/><Relationship Id="rId8" Type="http://schemas.openxmlformats.org/officeDocument/2006/relationships/hyperlink" Target="mailto:angela.jimenez@migracioncolombia.gov.co" TargetMode="External"/><Relationship Id="rId51" Type="http://schemas.openxmlformats.org/officeDocument/2006/relationships/hyperlink" Target="mailto:felipe.castillo@migracioncolombia.gov.co" TargetMode="External"/><Relationship Id="rId72" Type="http://schemas.openxmlformats.org/officeDocument/2006/relationships/hyperlink" Target="mailto:felipe.castillo@migracioncolombia.gov.co" TargetMode="External"/><Relationship Id="rId93" Type="http://schemas.openxmlformats.org/officeDocument/2006/relationships/hyperlink" Target="mailto:johana.oviedo@migracioncolombia.gov.co" TargetMode="External"/><Relationship Id="rId98" Type="http://schemas.openxmlformats.org/officeDocument/2006/relationships/hyperlink" Target="mailto:johana.oviedo@migracioncolombia.gov.co" TargetMode="External"/><Relationship Id="rId121" Type="http://schemas.openxmlformats.org/officeDocument/2006/relationships/hyperlink" Target="mailto:johana.oviedo@migracioncolombia.gov.co" TargetMode="External"/><Relationship Id="rId142" Type="http://schemas.openxmlformats.org/officeDocument/2006/relationships/hyperlink" Target="mailto:carlos.useche@migracioncolombia.gov.co" TargetMode="External"/><Relationship Id="rId3" Type="http://schemas.openxmlformats.org/officeDocument/2006/relationships/hyperlink" Target="mailto:nelson.yazo@migracioncolombia.gov.co" TargetMode="External"/><Relationship Id="rId25" Type="http://schemas.openxmlformats.org/officeDocument/2006/relationships/hyperlink" Target="mailto:raquel.cardozo@migracioncolombia.gov.co" TargetMode="External"/><Relationship Id="rId46" Type="http://schemas.openxmlformats.org/officeDocument/2006/relationships/hyperlink" Target="mailto:fabio.torres@migracioncolombia.gov.co" TargetMode="External"/><Relationship Id="rId67" Type="http://schemas.openxmlformats.org/officeDocument/2006/relationships/hyperlink" Target="mailto:ingrid.galindo@migracioncolombia.gov.co" TargetMode="External"/><Relationship Id="rId116" Type="http://schemas.openxmlformats.org/officeDocument/2006/relationships/hyperlink" Target="mailto:johana.oviedo@migracioncolombia.gov.co" TargetMode="External"/><Relationship Id="rId137" Type="http://schemas.openxmlformats.org/officeDocument/2006/relationships/hyperlink" Target="mailto:rosa.martinez@migracioncolombia.gov.co" TargetMode="External"/><Relationship Id="rId20" Type="http://schemas.openxmlformats.org/officeDocument/2006/relationships/hyperlink" Target="mailto:elsa.morales@migracioncolombia.gov.co" TargetMode="External"/><Relationship Id="rId41" Type="http://schemas.openxmlformats.org/officeDocument/2006/relationships/hyperlink" Target="mailto:oscar.gomez@migracioncolombia.gov.co" TargetMode="External"/><Relationship Id="rId62" Type="http://schemas.openxmlformats.org/officeDocument/2006/relationships/hyperlink" Target="mailto:edwin.patino@migracioncolombia.gov.co" TargetMode="External"/><Relationship Id="rId83" Type="http://schemas.openxmlformats.org/officeDocument/2006/relationships/hyperlink" Target="mailto:johana.oviedo@migracioncolombia.gov.co" TargetMode="External"/><Relationship Id="rId88" Type="http://schemas.openxmlformats.org/officeDocument/2006/relationships/hyperlink" Target="mailto:johana.oviedo@migracioncolombia.gov.co" TargetMode="External"/><Relationship Id="rId111" Type="http://schemas.openxmlformats.org/officeDocument/2006/relationships/hyperlink" Target="mailto:marina.villa@migracioncolombia.gov.co" TargetMode="External"/><Relationship Id="rId132" Type="http://schemas.openxmlformats.org/officeDocument/2006/relationships/hyperlink" Target="mailto:johana.oviedo@migracioncolombia.gov.co" TargetMode="External"/><Relationship Id="rId15" Type="http://schemas.openxmlformats.org/officeDocument/2006/relationships/hyperlink" Target="mailto:susan.perez@migracioncolombia.gov.co" TargetMode="External"/><Relationship Id="rId36" Type="http://schemas.openxmlformats.org/officeDocument/2006/relationships/hyperlink" Target="mailto:MARIA.HURTADO@MIGRACIONCOLOMBIA.GOV.CO" TargetMode="External"/><Relationship Id="rId57" Type="http://schemas.openxmlformats.org/officeDocument/2006/relationships/hyperlink" Target="mailto:yana.gonzalez@migracioncolombia.gov.co" TargetMode="External"/><Relationship Id="rId106" Type="http://schemas.openxmlformats.org/officeDocument/2006/relationships/hyperlink" Target="mailto:felipe.castillo@migracioncolombia.gov.co" TargetMode="External"/><Relationship Id="rId127" Type="http://schemas.openxmlformats.org/officeDocument/2006/relationships/hyperlink" Target="mailto:johana.oviedo@migracioncolombia.gov.co" TargetMode="External"/><Relationship Id="rId10" Type="http://schemas.openxmlformats.org/officeDocument/2006/relationships/hyperlink" Target="mailto:angela.jimenez@migracioncolombia.gov.co" TargetMode="External"/><Relationship Id="rId31" Type="http://schemas.openxmlformats.org/officeDocument/2006/relationships/hyperlink" Target="mailto:CARLOS.AVILA@MIGRACIONCOLOMBIA.GOV.CO" TargetMode="External"/><Relationship Id="rId52" Type="http://schemas.openxmlformats.org/officeDocument/2006/relationships/hyperlink" Target="mailto:ingrid.galindo@migracioncolombia.gov.co" TargetMode="External"/><Relationship Id="rId73" Type="http://schemas.openxmlformats.org/officeDocument/2006/relationships/hyperlink" Target="mailto:felipe.castillo@migracioncolombia.gov.co" TargetMode="External"/><Relationship Id="rId78" Type="http://schemas.openxmlformats.org/officeDocument/2006/relationships/hyperlink" Target="mailto:johana.oviedo@migracioncolombia.gov.co" TargetMode="External"/><Relationship Id="rId94" Type="http://schemas.openxmlformats.org/officeDocument/2006/relationships/hyperlink" Target="mailto:johana.oviedo@migracioncolombia.gov.co" TargetMode="External"/><Relationship Id="rId99" Type="http://schemas.openxmlformats.org/officeDocument/2006/relationships/hyperlink" Target="mailto:johana.oviedo@migracioncolombia.gov.co" TargetMode="External"/><Relationship Id="rId101" Type="http://schemas.openxmlformats.org/officeDocument/2006/relationships/hyperlink" Target="mailto:Edwin.patino@migracioncolombia.gov.co" TargetMode="External"/><Relationship Id="rId122" Type="http://schemas.openxmlformats.org/officeDocument/2006/relationships/hyperlink" Target="mailto:johana.oviedo@migracioncolombia.gov.co" TargetMode="External"/><Relationship Id="rId143" Type="http://schemas.openxmlformats.org/officeDocument/2006/relationships/printerSettings" Target="../printerSettings/printerSettings4.bin"/><Relationship Id="rId4" Type="http://schemas.openxmlformats.org/officeDocument/2006/relationships/hyperlink" Target="mailto:nelson.yazo@migracioncolombia.gov.co" TargetMode="External"/><Relationship Id="rId9" Type="http://schemas.openxmlformats.org/officeDocument/2006/relationships/hyperlink" Target="mailto:angela.jimenez@migracioncolombia.gov.co" TargetMode="External"/><Relationship Id="rId26" Type="http://schemas.openxmlformats.org/officeDocument/2006/relationships/hyperlink" Target="mailto:MARLON.RODRIGUEZ@MIGRACIONCOLOMBIA.GOV.CO" TargetMode="External"/><Relationship Id="rId47" Type="http://schemas.openxmlformats.org/officeDocument/2006/relationships/hyperlink" Target="mailto:felipe.castillo@migracioncolombia.gov.co" TargetMode="External"/><Relationship Id="rId68" Type="http://schemas.openxmlformats.org/officeDocument/2006/relationships/hyperlink" Target="mailto:felipe.castillo@migracioncolombia.gov.co" TargetMode="External"/><Relationship Id="rId89" Type="http://schemas.openxmlformats.org/officeDocument/2006/relationships/hyperlink" Target="mailto:johana.oviedo@migracioncolombia.gov.co" TargetMode="External"/><Relationship Id="rId112" Type="http://schemas.openxmlformats.org/officeDocument/2006/relationships/hyperlink" Target="mailto:isabel.castro@migracioncolombia.gov.co" TargetMode="External"/><Relationship Id="rId133" Type="http://schemas.openxmlformats.org/officeDocument/2006/relationships/hyperlink" Target="mailto:johana.oviedo@migracioncolombia.gov.co" TargetMode="External"/><Relationship Id="rId16" Type="http://schemas.openxmlformats.org/officeDocument/2006/relationships/hyperlink" Target="mailto:susan.perez@migracioncolombia.gov.co"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mailto:ingrid.galindo@migracioncolombia.gov.co" TargetMode="External"/><Relationship Id="rId117" Type="http://schemas.openxmlformats.org/officeDocument/2006/relationships/hyperlink" Target="mailto:rosa.martinez@migracioncolombia.gov.co" TargetMode="External"/><Relationship Id="rId21" Type="http://schemas.openxmlformats.org/officeDocument/2006/relationships/hyperlink" Target="mailto:monica.rocha@migracioncolombia.gov.co" TargetMode="External"/><Relationship Id="rId42" Type="http://schemas.openxmlformats.org/officeDocument/2006/relationships/hyperlink" Target="mailto:felipe.castillo@migracioncolombia.gov.co" TargetMode="External"/><Relationship Id="rId47" Type="http://schemas.openxmlformats.org/officeDocument/2006/relationships/hyperlink" Target="mailto:diemilio.ojeda@migracioncolombia.gov.co" TargetMode="External"/><Relationship Id="rId63" Type="http://schemas.openxmlformats.org/officeDocument/2006/relationships/hyperlink" Target="mailto:diemilio.ojeda@migracioncolombia.gov.co" TargetMode="External"/><Relationship Id="rId68" Type="http://schemas.openxmlformats.org/officeDocument/2006/relationships/hyperlink" Target="mailto:diemilio.ojeda@migracioncolombia.gov.co" TargetMode="External"/><Relationship Id="rId84" Type="http://schemas.openxmlformats.org/officeDocument/2006/relationships/hyperlink" Target="mailto:diemilio.ojeda@migracioncolombia.gov.co" TargetMode="External"/><Relationship Id="rId89" Type="http://schemas.openxmlformats.org/officeDocument/2006/relationships/hyperlink" Target="mailto:diemilio.ojeda@migracioncolombia.gov.co" TargetMode="External"/><Relationship Id="rId112" Type="http://schemas.openxmlformats.org/officeDocument/2006/relationships/hyperlink" Target="mailto:diego.lopez@migracioncolombia.gov.co" TargetMode="External"/><Relationship Id="rId16" Type="http://schemas.openxmlformats.org/officeDocument/2006/relationships/hyperlink" Target="mailto:monica.rocha@migracioncolombia.gov.co" TargetMode="External"/><Relationship Id="rId107" Type="http://schemas.openxmlformats.org/officeDocument/2006/relationships/hyperlink" Target="mailto:jose.ruiz@migracioncolombia.gov.co" TargetMode="External"/><Relationship Id="rId11" Type="http://schemas.openxmlformats.org/officeDocument/2006/relationships/hyperlink" Target="mailto:maria.bohorquez@migracioncolombia.gov.co" TargetMode="External"/><Relationship Id="rId32" Type="http://schemas.openxmlformats.org/officeDocument/2006/relationships/hyperlink" Target="mailto:johana.oviedo@migracioncolombia.gov.co" TargetMode="External"/><Relationship Id="rId37" Type="http://schemas.openxmlformats.org/officeDocument/2006/relationships/hyperlink" Target="mailto:alvaro.vargas@migracioncolombia.gov.co" TargetMode="External"/><Relationship Id="rId53" Type="http://schemas.openxmlformats.org/officeDocument/2006/relationships/hyperlink" Target="mailto:diemilio.ojeda@migracioncolombia.gov.co" TargetMode="External"/><Relationship Id="rId58" Type="http://schemas.openxmlformats.org/officeDocument/2006/relationships/hyperlink" Target="mailto:diemilio.ojeda@migracioncolombia.gov.co" TargetMode="External"/><Relationship Id="rId74" Type="http://schemas.openxmlformats.org/officeDocument/2006/relationships/hyperlink" Target="mailto:diemilio.ojeda@migracioncolombia.gov.co" TargetMode="External"/><Relationship Id="rId79" Type="http://schemas.openxmlformats.org/officeDocument/2006/relationships/hyperlink" Target="mailto:diemilio.ojeda@migracioncolombia.gov.co" TargetMode="External"/><Relationship Id="rId102" Type="http://schemas.openxmlformats.org/officeDocument/2006/relationships/hyperlink" Target="mailto:gilmer.amezquita@migracioncolombia.gov.co" TargetMode="External"/><Relationship Id="rId5" Type="http://schemas.openxmlformats.org/officeDocument/2006/relationships/hyperlink" Target="mailto:dario.mejia@migracioncolombia.gov.co" TargetMode="External"/><Relationship Id="rId90" Type="http://schemas.openxmlformats.org/officeDocument/2006/relationships/hyperlink" Target="mailto:diemilio.ojeda@migracioncolombia.gov.co" TargetMode="External"/><Relationship Id="rId95" Type="http://schemas.openxmlformats.org/officeDocument/2006/relationships/hyperlink" Target="mailto:juan.velez@migracioncolombia.gov.co" TargetMode="External"/><Relationship Id="rId22" Type="http://schemas.openxmlformats.org/officeDocument/2006/relationships/hyperlink" Target="mailto:raquel.cardozo@migracioncolombia.gov.co" TargetMode="External"/><Relationship Id="rId27" Type="http://schemas.openxmlformats.org/officeDocument/2006/relationships/hyperlink" Target="mailto:sandra.martinez@migracioncolombia.gov.co" TargetMode="External"/><Relationship Id="rId43" Type="http://schemas.openxmlformats.org/officeDocument/2006/relationships/hyperlink" Target="mailto:sandra.martinez@migracioncolombia.gov.co" TargetMode="External"/><Relationship Id="rId48" Type="http://schemas.openxmlformats.org/officeDocument/2006/relationships/hyperlink" Target="mailto:diemilio.ojeda@migracioncolombia.gov.co" TargetMode="External"/><Relationship Id="rId64" Type="http://schemas.openxmlformats.org/officeDocument/2006/relationships/hyperlink" Target="mailto:diemilio.ojeda@migracioncolombia.gov.co" TargetMode="External"/><Relationship Id="rId69" Type="http://schemas.openxmlformats.org/officeDocument/2006/relationships/hyperlink" Target="mailto:diemilio.ojeda@migracioncolombia.gov.co" TargetMode="External"/><Relationship Id="rId113" Type="http://schemas.openxmlformats.org/officeDocument/2006/relationships/hyperlink" Target="mailto:nestor.montenegro@migracioncolombia.gov.co" TargetMode="External"/><Relationship Id="rId118" Type="http://schemas.openxmlformats.org/officeDocument/2006/relationships/printerSettings" Target="../printerSettings/printerSettings5.bin"/><Relationship Id="rId80" Type="http://schemas.openxmlformats.org/officeDocument/2006/relationships/hyperlink" Target="mailto:diemilio.ojeda@migracioncolombia.gov.co" TargetMode="External"/><Relationship Id="rId85" Type="http://schemas.openxmlformats.org/officeDocument/2006/relationships/hyperlink" Target="mailto:diemilio.ojeda@migracioncolombia.gov.co" TargetMode="External"/><Relationship Id="rId12" Type="http://schemas.openxmlformats.org/officeDocument/2006/relationships/hyperlink" Target="mailto:maria.bohorquez@migracioncolombia.gov.co" TargetMode="External"/><Relationship Id="rId17" Type="http://schemas.openxmlformats.org/officeDocument/2006/relationships/hyperlink" Target="mailto:monica.rocha@migracioncolombia.gov.co" TargetMode="External"/><Relationship Id="rId33" Type="http://schemas.openxmlformats.org/officeDocument/2006/relationships/hyperlink" Target="mailto:maria.aguirre@migracioncolombia.gov.co" TargetMode="External"/><Relationship Id="rId38" Type="http://schemas.openxmlformats.org/officeDocument/2006/relationships/hyperlink" Target="mailto:alvaro.vargas@migracioncolombia.gov.co" TargetMode="External"/><Relationship Id="rId59" Type="http://schemas.openxmlformats.org/officeDocument/2006/relationships/hyperlink" Target="mailto:diemilio.ojeda@migracioncolombia.gov.co" TargetMode="External"/><Relationship Id="rId103" Type="http://schemas.openxmlformats.org/officeDocument/2006/relationships/hyperlink" Target="mailto:diego.lopez@migracioncolombia.gov.co" TargetMode="External"/><Relationship Id="rId108" Type="http://schemas.openxmlformats.org/officeDocument/2006/relationships/hyperlink" Target="mailto:nestor.montenegro@migracioncolombia.gov.co" TargetMode="External"/><Relationship Id="rId54" Type="http://schemas.openxmlformats.org/officeDocument/2006/relationships/hyperlink" Target="mailto:diemilio.ojeda@migracioncolombia.gov.co" TargetMode="External"/><Relationship Id="rId70" Type="http://schemas.openxmlformats.org/officeDocument/2006/relationships/hyperlink" Target="mailto:diemilio.ojeda@migracioncolombia.gov.co" TargetMode="External"/><Relationship Id="rId75" Type="http://schemas.openxmlformats.org/officeDocument/2006/relationships/hyperlink" Target="mailto:diemilio.ojeda@migracioncolombia.gov.co" TargetMode="External"/><Relationship Id="rId91" Type="http://schemas.openxmlformats.org/officeDocument/2006/relationships/hyperlink" Target="mailto:shirley.prieto@migracioncolombia.gov.co" TargetMode="External"/><Relationship Id="rId96" Type="http://schemas.openxmlformats.org/officeDocument/2006/relationships/hyperlink" Target="mailto:carlos.useche@migracioncolombia.gov.co" TargetMode="External"/><Relationship Id="rId1" Type="http://schemas.openxmlformats.org/officeDocument/2006/relationships/hyperlink" Target="mailto:ruben.ariza@migracioncolombia.gov.co" TargetMode="External"/><Relationship Id="rId6" Type="http://schemas.openxmlformats.org/officeDocument/2006/relationships/hyperlink" Target="mailto:mery.molina@migracioncolombia.gov.co" TargetMode="External"/><Relationship Id="rId23" Type="http://schemas.openxmlformats.org/officeDocument/2006/relationships/hyperlink" Target="mailto:maria.chaverra@migracioncolombia.gov.co" TargetMode="External"/><Relationship Id="rId28" Type="http://schemas.openxmlformats.org/officeDocument/2006/relationships/hyperlink" Target="mailto:felipe.castillo@migracioncolombia.gov.co" TargetMode="External"/><Relationship Id="rId49" Type="http://schemas.openxmlformats.org/officeDocument/2006/relationships/hyperlink" Target="mailto:diemilio.ojeda@migracioncolombia.gov.co" TargetMode="External"/><Relationship Id="rId114" Type="http://schemas.openxmlformats.org/officeDocument/2006/relationships/hyperlink" Target="mailto:brayan.valbuena@migracioncolombia.gov.co" TargetMode="External"/><Relationship Id="rId10" Type="http://schemas.openxmlformats.org/officeDocument/2006/relationships/hyperlink" Target="mailto:ruben.ariza@migracioncolombia.gov.co" TargetMode="External"/><Relationship Id="rId31" Type="http://schemas.openxmlformats.org/officeDocument/2006/relationships/hyperlink" Target="mailto:johana.oviedo@migracioncolombia.gov.co" TargetMode="External"/><Relationship Id="rId44" Type="http://schemas.openxmlformats.org/officeDocument/2006/relationships/hyperlink" Target="mailto:felipe.castillo@migracioncolombia.gov.co" TargetMode="External"/><Relationship Id="rId52" Type="http://schemas.openxmlformats.org/officeDocument/2006/relationships/hyperlink" Target="mailto:diemilio.ojeda@migracioncolombia.gov.co" TargetMode="External"/><Relationship Id="rId60" Type="http://schemas.openxmlformats.org/officeDocument/2006/relationships/hyperlink" Target="mailto:diemilio.ojeda@migracioncolombia.gov.co" TargetMode="External"/><Relationship Id="rId65" Type="http://schemas.openxmlformats.org/officeDocument/2006/relationships/hyperlink" Target="mailto:diemilio.ojeda@migracioncolombia.gov.co" TargetMode="External"/><Relationship Id="rId73" Type="http://schemas.openxmlformats.org/officeDocument/2006/relationships/hyperlink" Target="mailto:diemilio.ojeda@migracioncolombia.gov.co" TargetMode="External"/><Relationship Id="rId78" Type="http://schemas.openxmlformats.org/officeDocument/2006/relationships/hyperlink" Target="mailto:diemilio.ojeda@migracioncolombia.gov.co" TargetMode="External"/><Relationship Id="rId81" Type="http://schemas.openxmlformats.org/officeDocument/2006/relationships/hyperlink" Target="mailto:diemilio.ojeda@migracioncolombia.gov.co" TargetMode="External"/><Relationship Id="rId86" Type="http://schemas.openxmlformats.org/officeDocument/2006/relationships/hyperlink" Target="mailto:diemilio.ojeda@migracioncolombia.gov.co" TargetMode="External"/><Relationship Id="rId94" Type="http://schemas.openxmlformats.org/officeDocument/2006/relationships/hyperlink" Target="mailto:ana.ortiz@migracioncolombia.gov.co" TargetMode="External"/><Relationship Id="rId99" Type="http://schemas.openxmlformats.org/officeDocument/2006/relationships/hyperlink" Target="mailto:sergio.romero@migracioncolombia.gov.co" TargetMode="External"/><Relationship Id="rId101" Type="http://schemas.openxmlformats.org/officeDocument/2006/relationships/hyperlink" Target="mailto:leonardo.sierra@migracioncolombia.gov.co" TargetMode="External"/><Relationship Id="rId4" Type="http://schemas.openxmlformats.org/officeDocument/2006/relationships/hyperlink" Target="mailto:maria.chaverra@migracioncolombia.gov.co" TargetMode="External"/><Relationship Id="rId9" Type="http://schemas.openxmlformats.org/officeDocument/2006/relationships/hyperlink" Target="mailto:catalina.escallon@migracioncolombia.gov.co" TargetMode="External"/><Relationship Id="rId13" Type="http://schemas.openxmlformats.org/officeDocument/2006/relationships/hyperlink" Target="mailto:ruben.ariza@migracioncolombia.gov.co" TargetMode="External"/><Relationship Id="rId18" Type="http://schemas.openxmlformats.org/officeDocument/2006/relationships/hyperlink" Target="mailto:monica.rocha@migracioncolombia.gov.co" TargetMode="External"/><Relationship Id="rId39" Type="http://schemas.openxmlformats.org/officeDocument/2006/relationships/hyperlink" Target="mailto:alvaro.vargas@migracioncolombia.gov.co" TargetMode="External"/><Relationship Id="rId109" Type="http://schemas.openxmlformats.org/officeDocument/2006/relationships/hyperlink" Target="mailto:jaime.mendez@migracioncolombia.gov.co" TargetMode="External"/><Relationship Id="rId34" Type="http://schemas.openxmlformats.org/officeDocument/2006/relationships/hyperlink" Target="mailto:rosa.martinez@migracioncolombia.gov.co" TargetMode="External"/><Relationship Id="rId50" Type="http://schemas.openxmlformats.org/officeDocument/2006/relationships/hyperlink" Target="mailto:diemilio.ojeda@migracioncolombia.gov.co" TargetMode="External"/><Relationship Id="rId55" Type="http://schemas.openxmlformats.org/officeDocument/2006/relationships/hyperlink" Target="mailto:diemilio.ojeda@migracioncolombia.gov.co" TargetMode="External"/><Relationship Id="rId76" Type="http://schemas.openxmlformats.org/officeDocument/2006/relationships/hyperlink" Target="mailto:diemilio.ojeda@migracioncolombia.gov.co" TargetMode="External"/><Relationship Id="rId97" Type="http://schemas.openxmlformats.org/officeDocument/2006/relationships/hyperlink" Target="mailto:jose.ruiz@migracioncolombia.gov.co" TargetMode="External"/><Relationship Id="rId104" Type="http://schemas.openxmlformats.org/officeDocument/2006/relationships/hyperlink" Target="mailto:brayan.valbuena@migracioncolombia.gov.co" TargetMode="External"/><Relationship Id="rId7" Type="http://schemas.openxmlformats.org/officeDocument/2006/relationships/hyperlink" Target="mailto:maria.bohorquez@migracioncolombia.gov.co" TargetMode="External"/><Relationship Id="rId71" Type="http://schemas.openxmlformats.org/officeDocument/2006/relationships/hyperlink" Target="mailto:diemilio.ojeda@migracioncolombia.gov.co" TargetMode="External"/><Relationship Id="rId92" Type="http://schemas.openxmlformats.org/officeDocument/2006/relationships/hyperlink" Target="mailto:shirley.prieto@migracioncolombia.gov.co" TargetMode="External"/><Relationship Id="rId2" Type="http://schemas.openxmlformats.org/officeDocument/2006/relationships/hyperlink" Target="mailto:magda.villanueva@migracioncolombia.gov.co" TargetMode="External"/><Relationship Id="rId29" Type="http://schemas.openxmlformats.org/officeDocument/2006/relationships/hyperlink" Target="mailto:johana.oviedo@migracioncolombia.gov.co" TargetMode="External"/><Relationship Id="rId24" Type="http://schemas.openxmlformats.org/officeDocument/2006/relationships/hyperlink" Target="mailto:oscar.valderrama@migracioncolombia.gov.co" TargetMode="External"/><Relationship Id="rId40" Type="http://schemas.openxmlformats.org/officeDocument/2006/relationships/hyperlink" Target="mailto:alvaro.vargas@migracioncolombia.gov.co" TargetMode="External"/><Relationship Id="rId45" Type="http://schemas.openxmlformats.org/officeDocument/2006/relationships/hyperlink" Target="mailto:felipe.castillo@migracioncolombia.gov.co" TargetMode="External"/><Relationship Id="rId66" Type="http://schemas.openxmlformats.org/officeDocument/2006/relationships/hyperlink" Target="mailto:diemilio.ojeda@migracioncolombia.gov.co" TargetMode="External"/><Relationship Id="rId87" Type="http://schemas.openxmlformats.org/officeDocument/2006/relationships/hyperlink" Target="mailto:diemilio.ojeda@migracioncolombia.gov.co" TargetMode="External"/><Relationship Id="rId110" Type="http://schemas.openxmlformats.org/officeDocument/2006/relationships/hyperlink" Target="mailto:gilmer.amezquita@migracioncolombia.gov.co" TargetMode="External"/><Relationship Id="rId115" Type="http://schemas.openxmlformats.org/officeDocument/2006/relationships/hyperlink" Target="mailto:johana.oviedo@migracioncolombia.gov.co" TargetMode="External"/><Relationship Id="rId61" Type="http://schemas.openxmlformats.org/officeDocument/2006/relationships/hyperlink" Target="mailto:diemilio.ojeda@migracioncolombia.gov.co" TargetMode="External"/><Relationship Id="rId82" Type="http://schemas.openxmlformats.org/officeDocument/2006/relationships/hyperlink" Target="mailto:hemel.cruz@migracioncolombia.gov.co" TargetMode="External"/><Relationship Id="rId19" Type="http://schemas.openxmlformats.org/officeDocument/2006/relationships/hyperlink" Target="mailto:sandra.mesa@migracioncolombia.gov.co" TargetMode="External"/><Relationship Id="rId14" Type="http://schemas.openxmlformats.org/officeDocument/2006/relationships/hyperlink" Target="mailto:ruben.ariza@migracioncolombia.gov.co" TargetMode="External"/><Relationship Id="rId30" Type="http://schemas.openxmlformats.org/officeDocument/2006/relationships/hyperlink" Target="mailto:johana.oviedo@migracioncolombia.gov.co" TargetMode="External"/><Relationship Id="rId35" Type="http://schemas.openxmlformats.org/officeDocument/2006/relationships/hyperlink" Target="mailto:rosa.martinez@migracioncolombia.gov.co" TargetMode="External"/><Relationship Id="rId56" Type="http://schemas.openxmlformats.org/officeDocument/2006/relationships/hyperlink" Target="mailto:diemilio.ojeda@migracioncolombia.gov.co" TargetMode="External"/><Relationship Id="rId77" Type="http://schemas.openxmlformats.org/officeDocument/2006/relationships/hyperlink" Target="mailto:diemilio.ojeda@migracioncolombia.gov.co" TargetMode="External"/><Relationship Id="rId100" Type="http://schemas.openxmlformats.org/officeDocument/2006/relationships/hyperlink" Target="mailto:keyner.aparicio@migracioncolombia.gov.co" TargetMode="External"/><Relationship Id="rId105" Type="http://schemas.openxmlformats.org/officeDocument/2006/relationships/hyperlink" Target="mailto:francisco.torres@migracioncolombia.gov.co" TargetMode="External"/><Relationship Id="rId8" Type="http://schemas.openxmlformats.org/officeDocument/2006/relationships/hyperlink" Target="mailto:diana.sierra@migracioncolombia.gov.co" TargetMode="External"/><Relationship Id="rId51" Type="http://schemas.openxmlformats.org/officeDocument/2006/relationships/hyperlink" Target="mailto:diemilio.ojeda@migracioncolombia.gov.co" TargetMode="External"/><Relationship Id="rId72" Type="http://schemas.openxmlformats.org/officeDocument/2006/relationships/hyperlink" Target="mailto:diemilio.ojeda@migracioncolombia.gov.co" TargetMode="External"/><Relationship Id="rId93" Type="http://schemas.openxmlformats.org/officeDocument/2006/relationships/hyperlink" Target="mailto:nestor.medina@migracioncolombia.gov.co" TargetMode="External"/><Relationship Id="rId98" Type="http://schemas.openxmlformats.org/officeDocument/2006/relationships/hyperlink" Target="mailto:venancio.lopez@migracioncolombia.gov.co" TargetMode="External"/><Relationship Id="rId3" Type="http://schemas.openxmlformats.org/officeDocument/2006/relationships/hyperlink" Target="mailto:jenny.carvajal@migracioncolombia.gov.co" TargetMode="External"/><Relationship Id="rId25" Type="http://schemas.openxmlformats.org/officeDocument/2006/relationships/hyperlink" Target="mailto:oscar.valderrama@migracioncolombia.gov.co" TargetMode="External"/><Relationship Id="rId46" Type="http://schemas.openxmlformats.org/officeDocument/2006/relationships/hyperlink" Target="mailto:sonia.arevalo2@migracioncolombia.gov.co" TargetMode="External"/><Relationship Id="rId67" Type="http://schemas.openxmlformats.org/officeDocument/2006/relationships/hyperlink" Target="mailto:diemilio.ojeda@migracioncolombia.gov.co" TargetMode="External"/><Relationship Id="rId116" Type="http://schemas.openxmlformats.org/officeDocument/2006/relationships/hyperlink" Target="mailto:LEONARDO.CARVAJAL@MIGRACIONCOLOMBIA.GOV.CO" TargetMode="External"/><Relationship Id="rId20" Type="http://schemas.openxmlformats.org/officeDocument/2006/relationships/hyperlink" Target="mailto:monica.rocha@migracioncolombia.gov.co" TargetMode="External"/><Relationship Id="rId41" Type="http://schemas.openxmlformats.org/officeDocument/2006/relationships/hyperlink" Target="mailto:Maria.aguirre@migracioncolombia.gov.co" TargetMode="External"/><Relationship Id="rId62" Type="http://schemas.openxmlformats.org/officeDocument/2006/relationships/hyperlink" Target="mailto:diemilio.ojeda@migracioncolombia.gov.co" TargetMode="External"/><Relationship Id="rId83" Type="http://schemas.openxmlformats.org/officeDocument/2006/relationships/hyperlink" Target="mailto:diemilio.ojeda@migracioncolombia.gov.co" TargetMode="External"/><Relationship Id="rId88" Type="http://schemas.openxmlformats.org/officeDocument/2006/relationships/hyperlink" Target="mailto:diemilio.ojeda@migracioncolombia.gov.co" TargetMode="External"/><Relationship Id="rId111" Type="http://schemas.openxmlformats.org/officeDocument/2006/relationships/hyperlink" Target="mailto:german.rubiano@migracioncolombia.gov.co" TargetMode="External"/><Relationship Id="rId15" Type="http://schemas.openxmlformats.org/officeDocument/2006/relationships/hyperlink" Target="mailto:monica.rocha@migracioncolombia.gov.co" TargetMode="External"/><Relationship Id="rId36" Type="http://schemas.openxmlformats.org/officeDocument/2006/relationships/hyperlink" Target="mailto:johana.oviedo@migracioncolombia.gov.co" TargetMode="External"/><Relationship Id="rId57" Type="http://schemas.openxmlformats.org/officeDocument/2006/relationships/hyperlink" Target="mailto:diemilio.ojeda@migracioncolombia.gov.co" TargetMode="External"/><Relationship Id="rId106" Type="http://schemas.openxmlformats.org/officeDocument/2006/relationships/hyperlink" Target="mailto:leonardo.sierra@migracioncolombia.gov.co" TargetMode="External"/></Relationships>
</file>

<file path=xl/worksheets/_rels/sheet7.xml.rels><?xml version="1.0" encoding="UTF-8" standalone="yes"?>
<Relationships xmlns="http://schemas.openxmlformats.org/package/2006/relationships"><Relationship Id="rId26" Type="http://schemas.openxmlformats.org/officeDocument/2006/relationships/hyperlink" Target="mailto:elsa.morales@migracioncolombia.gov.co" TargetMode="External"/><Relationship Id="rId21" Type="http://schemas.openxmlformats.org/officeDocument/2006/relationships/hyperlink" Target="mailto:susan.perez@migracioncolombia.gov.co" TargetMode="External"/><Relationship Id="rId42" Type="http://schemas.openxmlformats.org/officeDocument/2006/relationships/hyperlink" Target="mailto:MARIA.HURTADO@MIGRACIONCOLOMBIA.GOV.CO" TargetMode="External"/><Relationship Id="rId47" Type="http://schemas.openxmlformats.org/officeDocument/2006/relationships/hyperlink" Target="mailto:oscar.gomez@migracioncolombia.gov.co" TargetMode="External"/><Relationship Id="rId63" Type="http://schemas.openxmlformats.org/officeDocument/2006/relationships/hyperlink" Target="mailto:felipe.castillo@migracioncolombia.gov.co" TargetMode="External"/><Relationship Id="rId68" Type="http://schemas.openxmlformats.org/officeDocument/2006/relationships/hyperlink" Target="mailto:diemilio.ojeda@migracioncolombia.gov.co" TargetMode="External"/><Relationship Id="rId84" Type="http://schemas.openxmlformats.org/officeDocument/2006/relationships/hyperlink" Target="mailto:diemilio.ojeda@migracioncolombia.gov.co" TargetMode="External"/><Relationship Id="rId89" Type="http://schemas.openxmlformats.org/officeDocument/2006/relationships/hyperlink" Target="mailto:diemilio.ojeda@migracioncolombia.gov.co" TargetMode="External"/><Relationship Id="rId112" Type="http://schemas.openxmlformats.org/officeDocument/2006/relationships/hyperlink" Target="mailto:carlos.useche@migracioncolombia.gov.co" TargetMode="External"/><Relationship Id="rId16" Type="http://schemas.openxmlformats.org/officeDocument/2006/relationships/hyperlink" Target="mailto:nelson.yazo@migracioncolombia.gov.co" TargetMode="External"/><Relationship Id="rId107" Type="http://schemas.openxmlformats.org/officeDocument/2006/relationships/hyperlink" Target="mailto:diemilio.ojeda@migracioncolombia.gov.co" TargetMode="External"/><Relationship Id="rId11" Type="http://schemas.openxmlformats.org/officeDocument/2006/relationships/hyperlink" Target="mailto:maria.bohorquez@migracioncolombia.gov.co" TargetMode="External"/><Relationship Id="rId32" Type="http://schemas.openxmlformats.org/officeDocument/2006/relationships/hyperlink" Target="mailto:raquel.cardozo@migracioncolombia.gov.co" TargetMode="External"/><Relationship Id="rId37" Type="http://schemas.openxmlformats.org/officeDocument/2006/relationships/hyperlink" Target="mailto:CARLOS.AVILA@MIGRACIONCOLOMBIA.GOV.CO" TargetMode="External"/><Relationship Id="rId53" Type="http://schemas.openxmlformats.org/officeDocument/2006/relationships/hyperlink" Target="mailto:johana.oviedo@migracioncolombia.gov.co" TargetMode="External"/><Relationship Id="rId58" Type="http://schemas.openxmlformats.org/officeDocument/2006/relationships/hyperlink" Target="mailto:Andrea.perez@migtracioncolombia.gov.co" TargetMode="External"/><Relationship Id="rId74" Type="http://schemas.openxmlformats.org/officeDocument/2006/relationships/hyperlink" Target="mailto:diemilio.ojeda@migracioncolombia.gov.co" TargetMode="External"/><Relationship Id="rId79" Type="http://schemas.openxmlformats.org/officeDocument/2006/relationships/hyperlink" Target="mailto:diemilio.ojeda@migracioncolombia.gov.co" TargetMode="External"/><Relationship Id="rId102" Type="http://schemas.openxmlformats.org/officeDocument/2006/relationships/hyperlink" Target="mailto:diemilio.ojeda@migracioncolombia.gov.co" TargetMode="External"/><Relationship Id="rId5" Type="http://schemas.openxmlformats.org/officeDocument/2006/relationships/hyperlink" Target="mailto:mery.molina@migracioncolombia.gov.co" TargetMode="External"/><Relationship Id="rId90" Type="http://schemas.openxmlformats.org/officeDocument/2006/relationships/hyperlink" Target="mailto:diemilio.ojeda@migracioncolombia.gov.co" TargetMode="External"/><Relationship Id="rId95" Type="http://schemas.openxmlformats.org/officeDocument/2006/relationships/hyperlink" Target="mailto:diemilio.ojeda@migracioncolombia.gov.co" TargetMode="External"/><Relationship Id="rId22" Type="http://schemas.openxmlformats.org/officeDocument/2006/relationships/hyperlink" Target="mailto:susan.perez@migracioncolombia.gov.co" TargetMode="External"/><Relationship Id="rId27" Type="http://schemas.openxmlformats.org/officeDocument/2006/relationships/hyperlink" Target="mailto:elsa.morales@migracioncolombia.gov.co" TargetMode="External"/><Relationship Id="rId43" Type="http://schemas.openxmlformats.org/officeDocument/2006/relationships/hyperlink" Target="mailto:MARIA.HURTADO@MIGRACIONCOLOMBIA.GOV.CO" TargetMode="External"/><Relationship Id="rId48" Type="http://schemas.openxmlformats.org/officeDocument/2006/relationships/hyperlink" Target="mailto:shirley.prieto@migracioncolombia.gov.co" TargetMode="External"/><Relationship Id="rId64" Type="http://schemas.openxmlformats.org/officeDocument/2006/relationships/hyperlink" Target="mailto:diemilio.ojeda@migracioncolombia.gov.co" TargetMode="External"/><Relationship Id="rId69" Type="http://schemas.openxmlformats.org/officeDocument/2006/relationships/hyperlink" Target="mailto:diemilio.ojeda@migracioncolombia.gov.co" TargetMode="External"/><Relationship Id="rId113" Type="http://schemas.openxmlformats.org/officeDocument/2006/relationships/hyperlink" Target="mailto:carlos.useche@migracioncolombia.gov.co" TargetMode="External"/><Relationship Id="rId80" Type="http://schemas.openxmlformats.org/officeDocument/2006/relationships/hyperlink" Target="mailto:diemilio.ojeda@migracioncolombia.gov.co" TargetMode="External"/><Relationship Id="rId85" Type="http://schemas.openxmlformats.org/officeDocument/2006/relationships/hyperlink" Target="mailto:diemilio.ojeda@migracioncolombia.gov.co" TargetMode="External"/><Relationship Id="rId12" Type="http://schemas.openxmlformats.org/officeDocument/2006/relationships/hyperlink" Target="mailto:ruben.ariza@migracioncolombia.gov.co" TargetMode="External"/><Relationship Id="rId17" Type="http://schemas.openxmlformats.org/officeDocument/2006/relationships/hyperlink" Target="mailto:nelson.yazo@migracioncolombia.gov.co" TargetMode="External"/><Relationship Id="rId33" Type="http://schemas.openxmlformats.org/officeDocument/2006/relationships/hyperlink" Target="mailto:raquel.cardozo@migracioncolombia.gov.co" TargetMode="External"/><Relationship Id="rId38" Type="http://schemas.openxmlformats.org/officeDocument/2006/relationships/hyperlink" Target="mailto:JORGE.RODRIGUEZ@MIGRACIONCOLOMBIA.GOV.CO" TargetMode="External"/><Relationship Id="rId59" Type="http://schemas.openxmlformats.org/officeDocument/2006/relationships/hyperlink" Target="mailto:rosa.martinez@migracioncolombia.gov.co" TargetMode="External"/><Relationship Id="rId103" Type="http://schemas.openxmlformats.org/officeDocument/2006/relationships/hyperlink" Target="mailto:diemilio.ojeda@migracioncolombia.gov.co" TargetMode="External"/><Relationship Id="rId108" Type="http://schemas.openxmlformats.org/officeDocument/2006/relationships/hyperlink" Target="mailto:shirley.prieto@migracioncolombia.gov.co" TargetMode="External"/><Relationship Id="rId54" Type="http://schemas.openxmlformats.org/officeDocument/2006/relationships/hyperlink" Target="mailto:sandra.martinez@migracioncolombia.gov.co" TargetMode="External"/><Relationship Id="rId70" Type="http://schemas.openxmlformats.org/officeDocument/2006/relationships/hyperlink" Target="mailto:diemilio.ojeda@migracioncolombia.gov.co" TargetMode="External"/><Relationship Id="rId75" Type="http://schemas.openxmlformats.org/officeDocument/2006/relationships/hyperlink" Target="mailto:diemilio.ojeda@migracioncolombia.gov.co" TargetMode="External"/><Relationship Id="rId91" Type="http://schemas.openxmlformats.org/officeDocument/2006/relationships/hyperlink" Target="mailto:diemilio.ojeda@migracioncolombia.gov.co" TargetMode="External"/><Relationship Id="rId96" Type="http://schemas.openxmlformats.org/officeDocument/2006/relationships/hyperlink" Target="mailto:diemilio.ojeda@migracioncolombia.gov.co" TargetMode="External"/><Relationship Id="rId1" Type="http://schemas.openxmlformats.org/officeDocument/2006/relationships/hyperlink" Target="mailto:ruben.ariza@migracioncolombia.gov.co" TargetMode="External"/><Relationship Id="rId6" Type="http://schemas.openxmlformats.org/officeDocument/2006/relationships/hyperlink" Target="mailto:maria.bohorquez@migracioncolombia.gov.co" TargetMode="External"/><Relationship Id="rId15" Type="http://schemas.openxmlformats.org/officeDocument/2006/relationships/hyperlink" Target="mailto:nelson.yazo@migracioncolombia.gov.co" TargetMode="External"/><Relationship Id="rId23" Type="http://schemas.openxmlformats.org/officeDocument/2006/relationships/hyperlink" Target="mailto:nestor.medina@migracioncolombia.gov.co" TargetMode="External"/><Relationship Id="rId28" Type="http://schemas.openxmlformats.org/officeDocument/2006/relationships/hyperlink" Target="mailto:raquel.cardozo@migracioncolombia.gov.co" TargetMode="External"/><Relationship Id="rId36" Type="http://schemas.openxmlformats.org/officeDocument/2006/relationships/hyperlink" Target="mailto:MARIA.HURTADO@MIGRACIONCOLOMBIA.GOV.CO" TargetMode="External"/><Relationship Id="rId49" Type="http://schemas.openxmlformats.org/officeDocument/2006/relationships/hyperlink" Target="mailto:yana.gonzalez@migracioncolombia.gov.co" TargetMode="External"/><Relationship Id="rId57" Type="http://schemas.openxmlformats.org/officeDocument/2006/relationships/hyperlink" Target="mailto:maria.aguirre@migracioncolombia.gov.co" TargetMode="External"/><Relationship Id="rId106" Type="http://schemas.openxmlformats.org/officeDocument/2006/relationships/hyperlink" Target="mailto:diemilio.ojeda@migracioncolombia.gov.co" TargetMode="External"/><Relationship Id="rId114" Type="http://schemas.openxmlformats.org/officeDocument/2006/relationships/hyperlink" Target="mailto:carlos.useche@migracioncolombia.gov.co" TargetMode="External"/><Relationship Id="rId10" Type="http://schemas.openxmlformats.org/officeDocument/2006/relationships/hyperlink" Target="mailto:maria.bohorquez@migracioncolombia.gov.co" TargetMode="External"/><Relationship Id="rId31" Type="http://schemas.openxmlformats.org/officeDocument/2006/relationships/hyperlink" Target="mailto:monica.rocha@migracioncolombia.gov.co" TargetMode="External"/><Relationship Id="rId44" Type="http://schemas.openxmlformats.org/officeDocument/2006/relationships/hyperlink" Target="mailto:MARIA.HURTADO@MIGRACIONCOLOMBIA.GOV.CO" TargetMode="External"/><Relationship Id="rId52" Type="http://schemas.openxmlformats.org/officeDocument/2006/relationships/hyperlink" Target="mailto:johana.oviedo@migracioncolombia.gov.co" TargetMode="External"/><Relationship Id="rId60" Type="http://schemas.openxmlformats.org/officeDocument/2006/relationships/hyperlink" Target="mailto:rosa.martinez@migracioncolombia.gov.co" TargetMode="External"/><Relationship Id="rId65" Type="http://schemas.openxmlformats.org/officeDocument/2006/relationships/hyperlink" Target="mailto:diemilio.ojeda@migracioncolombia.gov.co" TargetMode="External"/><Relationship Id="rId73" Type="http://schemas.openxmlformats.org/officeDocument/2006/relationships/hyperlink" Target="mailto:diemilio.ojeda@migracioncolombia.gov.co" TargetMode="External"/><Relationship Id="rId78" Type="http://schemas.openxmlformats.org/officeDocument/2006/relationships/hyperlink" Target="mailto:diemilio.ojeda@migracioncolombia.gov.co" TargetMode="External"/><Relationship Id="rId81" Type="http://schemas.openxmlformats.org/officeDocument/2006/relationships/hyperlink" Target="mailto:diemilio.ojeda@migracioncolombia.gov.co" TargetMode="External"/><Relationship Id="rId86" Type="http://schemas.openxmlformats.org/officeDocument/2006/relationships/hyperlink" Target="mailto:diemilio.ojeda@migracioncolombia.gov.co" TargetMode="External"/><Relationship Id="rId94" Type="http://schemas.openxmlformats.org/officeDocument/2006/relationships/hyperlink" Target="mailto:diemilio.ojeda@migracioncolombia.gov.co" TargetMode="External"/><Relationship Id="rId99" Type="http://schemas.openxmlformats.org/officeDocument/2006/relationships/hyperlink" Target="mailto:hemel.cruz@migracioncolombia.gov.co" TargetMode="External"/><Relationship Id="rId101" Type="http://schemas.openxmlformats.org/officeDocument/2006/relationships/hyperlink" Target="mailto:diemilio.ojeda@migracioncolombia.gov.co" TargetMode="External"/><Relationship Id="rId4" Type="http://schemas.openxmlformats.org/officeDocument/2006/relationships/hyperlink" Target="mailto:dario.mejia@migracioncolombia.gov.co" TargetMode="External"/><Relationship Id="rId9" Type="http://schemas.openxmlformats.org/officeDocument/2006/relationships/hyperlink" Target="mailto:ruben.ariza@migracioncolombia.gov.co" TargetMode="External"/><Relationship Id="rId13" Type="http://schemas.openxmlformats.org/officeDocument/2006/relationships/hyperlink" Target="mailto:ruben.ariza@migracioncolombia.gov.co" TargetMode="External"/><Relationship Id="rId18" Type="http://schemas.openxmlformats.org/officeDocument/2006/relationships/hyperlink" Target="mailto:susan.perez@migracioncolombia.gov.co" TargetMode="External"/><Relationship Id="rId39" Type="http://schemas.openxmlformats.org/officeDocument/2006/relationships/hyperlink" Target="mailto:MARLON.RODRIGUEZ@MIGRACIONCOLOMBIA.GOV.CO" TargetMode="External"/><Relationship Id="rId109" Type="http://schemas.openxmlformats.org/officeDocument/2006/relationships/hyperlink" Target="mailto:shirley.prieto@migracioncolombia.gov.co" TargetMode="External"/><Relationship Id="rId34" Type="http://schemas.openxmlformats.org/officeDocument/2006/relationships/hyperlink" Target="mailto:raquel.cardozo@migracioncolombia.gov.co" TargetMode="External"/><Relationship Id="rId50" Type="http://schemas.openxmlformats.org/officeDocument/2006/relationships/hyperlink" Target="mailto:yana.gonzalez@migracioncolombia.gov.co" TargetMode="External"/><Relationship Id="rId55" Type="http://schemas.openxmlformats.org/officeDocument/2006/relationships/hyperlink" Target="mailto:johana.oviedo@migracioncolombia.gov.co" TargetMode="External"/><Relationship Id="rId76" Type="http://schemas.openxmlformats.org/officeDocument/2006/relationships/hyperlink" Target="mailto:diemilio.ojeda@migracioncolombia.gov.co" TargetMode="External"/><Relationship Id="rId97" Type="http://schemas.openxmlformats.org/officeDocument/2006/relationships/hyperlink" Target="mailto:diemilio.ojeda@migracioncolombia.gov.co" TargetMode="External"/><Relationship Id="rId104" Type="http://schemas.openxmlformats.org/officeDocument/2006/relationships/hyperlink" Target="mailto:diemilio.ojeda@migracioncolombia.gov.co" TargetMode="External"/><Relationship Id="rId7" Type="http://schemas.openxmlformats.org/officeDocument/2006/relationships/hyperlink" Target="mailto:diana.sierra@migracioncolombia.gov.co" TargetMode="External"/><Relationship Id="rId71" Type="http://schemas.openxmlformats.org/officeDocument/2006/relationships/hyperlink" Target="mailto:diemilio.ojeda@migracioncolombia.gov.co" TargetMode="External"/><Relationship Id="rId92" Type="http://schemas.openxmlformats.org/officeDocument/2006/relationships/hyperlink" Target="mailto:diemilio.ojeda@migracioncolombia.gov.co" TargetMode="External"/><Relationship Id="rId2" Type="http://schemas.openxmlformats.org/officeDocument/2006/relationships/hyperlink" Target="mailto:jenny.carvajal@migracioncolombia.gov.co" TargetMode="External"/><Relationship Id="rId29" Type="http://schemas.openxmlformats.org/officeDocument/2006/relationships/hyperlink" Target="mailto:monica.rocha@migracioncolombia.gov.co" TargetMode="External"/><Relationship Id="rId24" Type="http://schemas.openxmlformats.org/officeDocument/2006/relationships/hyperlink" Target="mailto:nestor.medina@migracioncolombia.gov.co" TargetMode="External"/><Relationship Id="rId40" Type="http://schemas.openxmlformats.org/officeDocument/2006/relationships/hyperlink" Target="mailto:MARLON.RODRIGUEZ@MIGRACIONCOLOMBIA.GOV.CO" TargetMode="External"/><Relationship Id="rId45" Type="http://schemas.openxmlformats.org/officeDocument/2006/relationships/hyperlink" Target="mailto:MARIA.HURTADO@MIGRACIONCOLOMBIA.GOV.CO" TargetMode="External"/><Relationship Id="rId66" Type="http://schemas.openxmlformats.org/officeDocument/2006/relationships/hyperlink" Target="mailto:diemilio.ojeda@migracioncolombia.gov.co" TargetMode="External"/><Relationship Id="rId87" Type="http://schemas.openxmlformats.org/officeDocument/2006/relationships/hyperlink" Target="mailto:diemilio.ojeda@migracioncolombia.gov.co" TargetMode="External"/><Relationship Id="rId110" Type="http://schemas.openxmlformats.org/officeDocument/2006/relationships/hyperlink" Target="mailto:nestor.medina@migracioncolombia.gov.co" TargetMode="External"/><Relationship Id="rId115" Type="http://schemas.openxmlformats.org/officeDocument/2006/relationships/hyperlink" Target="mailto:carlos.useche@migracioncolombia.gov.co" TargetMode="External"/><Relationship Id="rId61" Type="http://schemas.openxmlformats.org/officeDocument/2006/relationships/hyperlink" Target="mailto:rosa.martinez@migracioncolombia.gov.co" TargetMode="External"/><Relationship Id="rId82" Type="http://schemas.openxmlformats.org/officeDocument/2006/relationships/hyperlink" Target="mailto:diemilio.ojeda@migracioncolombia.gov.co" TargetMode="External"/><Relationship Id="rId19" Type="http://schemas.openxmlformats.org/officeDocument/2006/relationships/hyperlink" Target="mailto:susan.perez@migracioncolombia.gov.co" TargetMode="External"/><Relationship Id="rId14" Type="http://schemas.openxmlformats.org/officeDocument/2006/relationships/hyperlink" Target="mailto:nelson.yazo@migracioncolombia.gov.co" TargetMode="External"/><Relationship Id="rId30" Type="http://schemas.openxmlformats.org/officeDocument/2006/relationships/hyperlink" Target="mailto:monica.rocha@migracioncolombia.gov.co" TargetMode="External"/><Relationship Id="rId35" Type="http://schemas.openxmlformats.org/officeDocument/2006/relationships/hyperlink" Target="mailto:MARLON.RODRIGUEZ@MIGRACIONCOLOMBIA.GOV.CO" TargetMode="External"/><Relationship Id="rId56" Type="http://schemas.openxmlformats.org/officeDocument/2006/relationships/hyperlink" Target="mailto:johana.oviedo@migracioncolombia.gov.co" TargetMode="External"/><Relationship Id="rId77" Type="http://schemas.openxmlformats.org/officeDocument/2006/relationships/hyperlink" Target="mailto:diemilio.ojeda@migracioncolombia.gov.co" TargetMode="External"/><Relationship Id="rId100" Type="http://schemas.openxmlformats.org/officeDocument/2006/relationships/hyperlink" Target="mailto:diemilio.ojeda@migracioncolombia.gov.co" TargetMode="External"/><Relationship Id="rId105" Type="http://schemas.openxmlformats.org/officeDocument/2006/relationships/hyperlink" Target="mailto:diemilio.ojeda@migracioncolombia.gov.co" TargetMode="External"/><Relationship Id="rId8" Type="http://schemas.openxmlformats.org/officeDocument/2006/relationships/hyperlink" Target="mailto:catalina.escallon@migracioncolombia.gov.co" TargetMode="External"/><Relationship Id="rId51" Type="http://schemas.openxmlformats.org/officeDocument/2006/relationships/hyperlink" Target="mailto:ingrid.galindo@migracioncolombia.gov.co" TargetMode="External"/><Relationship Id="rId72" Type="http://schemas.openxmlformats.org/officeDocument/2006/relationships/hyperlink" Target="mailto:diemilio.ojeda@migracioncolombia.gov.co" TargetMode="External"/><Relationship Id="rId93" Type="http://schemas.openxmlformats.org/officeDocument/2006/relationships/hyperlink" Target="mailto:diemilio.ojeda@migracioncolombia.gov.co" TargetMode="External"/><Relationship Id="rId98" Type="http://schemas.openxmlformats.org/officeDocument/2006/relationships/hyperlink" Target="mailto:diemilio.ojeda@migracioncolombia.gov.co" TargetMode="External"/><Relationship Id="rId3" Type="http://schemas.openxmlformats.org/officeDocument/2006/relationships/hyperlink" Target="mailto:maria.chaverra@migracioncolombia.gov.co" TargetMode="External"/><Relationship Id="rId25" Type="http://schemas.openxmlformats.org/officeDocument/2006/relationships/hyperlink" Target="mailto:elsa.morales@migracioncolombia.gov.co" TargetMode="External"/><Relationship Id="rId46" Type="http://schemas.openxmlformats.org/officeDocument/2006/relationships/hyperlink" Target="mailto:oscar.gomez@migracioncolombia.gov.co" TargetMode="External"/><Relationship Id="rId67" Type="http://schemas.openxmlformats.org/officeDocument/2006/relationships/hyperlink" Target="mailto:diemilio.ojeda@migracioncolombia.gov.co" TargetMode="External"/><Relationship Id="rId116" Type="http://schemas.openxmlformats.org/officeDocument/2006/relationships/printerSettings" Target="../printerSettings/printerSettings6.bin"/><Relationship Id="rId20" Type="http://schemas.openxmlformats.org/officeDocument/2006/relationships/hyperlink" Target="mailto:susan.perez@migracioncolombia.gov.co" TargetMode="External"/><Relationship Id="rId41" Type="http://schemas.openxmlformats.org/officeDocument/2006/relationships/hyperlink" Target="mailto:MARIA.HURTADO@MIGRACIONCOLOMBIA.GOV.CO" TargetMode="External"/><Relationship Id="rId62" Type="http://schemas.openxmlformats.org/officeDocument/2006/relationships/hyperlink" Target="mailto:felipe.castillo@migracioncolombia.gov.co" TargetMode="External"/><Relationship Id="rId83" Type="http://schemas.openxmlformats.org/officeDocument/2006/relationships/hyperlink" Target="mailto:diemilio.ojeda@migracioncolombia.gov.co" TargetMode="External"/><Relationship Id="rId88" Type="http://schemas.openxmlformats.org/officeDocument/2006/relationships/hyperlink" Target="mailto:diemilio.ojeda@migracioncolombia.gov.co" TargetMode="External"/><Relationship Id="rId111" Type="http://schemas.openxmlformats.org/officeDocument/2006/relationships/hyperlink" Target="mailto:johana.oviedo@migracioncolombia.gov.co" TargetMode="External"/></Relationships>
</file>

<file path=xl/worksheets/_rels/sheet8.xml.rels><?xml version="1.0" encoding="UTF-8" standalone="yes"?>
<Relationships xmlns="http://schemas.openxmlformats.org/package/2006/relationships"><Relationship Id="rId26" Type="http://schemas.openxmlformats.org/officeDocument/2006/relationships/hyperlink" Target="mailto:elsa.morales@migracioncolombia.gov.co" TargetMode="External"/><Relationship Id="rId21" Type="http://schemas.openxmlformats.org/officeDocument/2006/relationships/hyperlink" Target="mailto:susan.perez@migracioncolombia.gov.co" TargetMode="External"/><Relationship Id="rId42" Type="http://schemas.openxmlformats.org/officeDocument/2006/relationships/hyperlink" Target="mailto:MARIA.HURTADO@MIGRACIONCOLOMBIA.GOV.CO" TargetMode="External"/><Relationship Id="rId47" Type="http://schemas.openxmlformats.org/officeDocument/2006/relationships/hyperlink" Target="mailto:oscar.gomez@migracioncolombia.gov.co" TargetMode="External"/><Relationship Id="rId63" Type="http://schemas.openxmlformats.org/officeDocument/2006/relationships/hyperlink" Target="mailto:felipe.castillo@migracioncolombia.gov.co" TargetMode="External"/><Relationship Id="rId68" Type="http://schemas.openxmlformats.org/officeDocument/2006/relationships/hyperlink" Target="mailto:diemilio.ojeda@migracioncolombia.gov.co" TargetMode="External"/><Relationship Id="rId84" Type="http://schemas.openxmlformats.org/officeDocument/2006/relationships/hyperlink" Target="mailto:diemilio.ojeda@migracioncolombia.gov.co" TargetMode="External"/><Relationship Id="rId89" Type="http://schemas.openxmlformats.org/officeDocument/2006/relationships/hyperlink" Target="mailto:diemilio.ojeda@migracioncolombia.gov.co" TargetMode="External"/><Relationship Id="rId112" Type="http://schemas.openxmlformats.org/officeDocument/2006/relationships/hyperlink" Target="mailto:carlos.useche@migracioncolombia.gov.co" TargetMode="External"/><Relationship Id="rId16" Type="http://schemas.openxmlformats.org/officeDocument/2006/relationships/hyperlink" Target="mailto:nelson.yazo@migracioncolombia.gov.co" TargetMode="External"/><Relationship Id="rId107" Type="http://schemas.openxmlformats.org/officeDocument/2006/relationships/hyperlink" Target="mailto:diemilio.ojeda@migracioncolombia.gov.co" TargetMode="External"/><Relationship Id="rId11" Type="http://schemas.openxmlformats.org/officeDocument/2006/relationships/hyperlink" Target="mailto:maria.bohorquez@migracioncolombia.gov.co" TargetMode="External"/><Relationship Id="rId32" Type="http://schemas.openxmlformats.org/officeDocument/2006/relationships/hyperlink" Target="mailto:raquel.cardozo@migracioncolombia.gov.co" TargetMode="External"/><Relationship Id="rId37" Type="http://schemas.openxmlformats.org/officeDocument/2006/relationships/hyperlink" Target="mailto:CARLOS.AVILA@MIGRACIONCOLOMBIA.GOV.CO" TargetMode="External"/><Relationship Id="rId53" Type="http://schemas.openxmlformats.org/officeDocument/2006/relationships/hyperlink" Target="mailto:johana.oviedo@migracioncolombia.gov.co" TargetMode="External"/><Relationship Id="rId58" Type="http://schemas.openxmlformats.org/officeDocument/2006/relationships/hyperlink" Target="mailto:Andrea.perez@migtracioncolombia.gov.co" TargetMode="External"/><Relationship Id="rId74" Type="http://schemas.openxmlformats.org/officeDocument/2006/relationships/hyperlink" Target="mailto:diemilio.ojeda@migracioncolombia.gov.co" TargetMode="External"/><Relationship Id="rId79" Type="http://schemas.openxmlformats.org/officeDocument/2006/relationships/hyperlink" Target="mailto:diemilio.ojeda@migracioncolombia.gov.co" TargetMode="External"/><Relationship Id="rId102" Type="http://schemas.openxmlformats.org/officeDocument/2006/relationships/hyperlink" Target="mailto:diemilio.ojeda@migracioncolombia.gov.co" TargetMode="External"/><Relationship Id="rId5" Type="http://schemas.openxmlformats.org/officeDocument/2006/relationships/hyperlink" Target="mailto:mery.molina@migracioncolombia.gov.co" TargetMode="External"/><Relationship Id="rId90" Type="http://schemas.openxmlformats.org/officeDocument/2006/relationships/hyperlink" Target="mailto:diemilio.ojeda@migracioncolombia.gov.co" TargetMode="External"/><Relationship Id="rId95" Type="http://schemas.openxmlformats.org/officeDocument/2006/relationships/hyperlink" Target="mailto:diemilio.ojeda@migracioncolombia.gov.co" TargetMode="External"/><Relationship Id="rId22" Type="http://schemas.openxmlformats.org/officeDocument/2006/relationships/hyperlink" Target="mailto:susan.perez@migracioncolombia.gov.co" TargetMode="External"/><Relationship Id="rId27" Type="http://schemas.openxmlformats.org/officeDocument/2006/relationships/hyperlink" Target="mailto:elsa.morales@migracioncolombia.gov.co" TargetMode="External"/><Relationship Id="rId43" Type="http://schemas.openxmlformats.org/officeDocument/2006/relationships/hyperlink" Target="mailto:MARIA.HURTADO@MIGRACIONCOLOMBIA.GOV.CO" TargetMode="External"/><Relationship Id="rId48" Type="http://schemas.openxmlformats.org/officeDocument/2006/relationships/hyperlink" Target="mailto:shirley.prieto@migracioncolombia.gov.co" TargetMode="External"/><Relationship Id="rId64" Type="http://schemas.openxmlformats.org/officeDocument/2006/relationships/hyperlink" Target="mailto:diemilio.ojeda@migracioncolombia.gov.co" TargetMode="External"/><Relationship Id="rId69" Type="http://schemas.openxmlformats.org/officeDocument/2006/relationships/hyperlink" Target="mailto:diemilio.ojeda@migracioncolombia.gov.co" TargetMode="External"/><Relationship Id="rId113" Type="http://schemas.openxmlformats.org/officeDocument/2006/relationships/hyperlink" Target="mailto:carlos.useche@migracioncolombia.gov.co" TargetMode="External"/><Relationship Id="rId80" Type="http://schemas.openxmlformats.org/officeDocument/2006/relationships/hyperlink" Target="mailto:diemilio.ojeda@migracioncolombia.gov.co" TargetMode="External"/><Relationship Id="rId85" Type="http://schemas.openxmlformats.org/officeDocument/2006/relationships/hyperlink" Target="mailto:diemilio.ojeda@migracioncolombia.gov.co" TargetMode="External"/><Relationship Id="rId12" Type="http://schemas.openxmlformats.org/officeDocument/2006/relationships/hyperlink" Target="mailto:ruben.ariza@migracioncolombia.gov.co" TargetMode="External"/><Relationship Id="rId17" Type="http://schemas.openxmlformats.org/officeDocument/2006/relationships/hyperlink" Target="mailto:nelson.yazo@migracioncolombia.gov.co" TargetMode="External"/><Relationship Id="rId33" Type="http://schemas.openxmlformats.org/officeDocument/2006/relationships/hyperlink" Target="mailto:raquel.cardozo@migracioncolombia.gov.co" TargetMode="External"/><Relationship Id="rId38" Type="http://schemas.openxmlformats.org/officeDocument/2006/relationships/hyperlink" Target="mailto:JORGE.RODRIGUEZ@MIGRACIONCOLOMBIA.GOV.CO" TargetMode="External"/><Relationship Id="rId59" Type="http://schemas.openxmlformats.org/officeDocument/2006/relationships/hyperlink" Target="mailto:rosa.martinez@migracioncolombia.gov.co" TargetMode="External"/><Relationship Id="rId103" Type="http://schemas.openxmlformats.org/officeDocument/2006/relationships/hyperlink" Target="mailto:diemilio.ojeda@migracioncolombia.gov.co" TargetMode="External"/><Relationship Id="rId108" Type="http://schemas.openxmlformats.org/officeDocument/2006/relationships/hyperlink" Target="mailto:shirley.prieto@migracioncolombia.gov.co" TargetMode="External"/><Relationship Id="rId54" Type="http://schemas.openxmlformats.org/officeDocument/2006/relationships/hyperlink" Target="mailto:sandra.martinez@migracioncolombia.gov.co" TargetMode="External"/><Relationship Id="rId70" Type="http://schemas.openxmlformats.org/officeDocument/2006/relationships/hyperlink" Target="mailto:diemilio.ojeda@migracioncolombia.gov.co" TargetMode="External"/><Relationship Id="rId75" Type="http://schemas.openxmlformats.org/officeDocument/2006/relationships/hyperlink" Target="mailto:diemilio.ojeda@migracioncolombia.gov.co" TargetMode="External"/><Relationship Id="rId91" Type="http://schemas.openxmlformats.org/officeDocument/2006/relationships/hyperlink" Target="mailto:diemilio.ojeda@migracioncolombia.gov.co" TargetMode="External"/><Relationship Id="rId96" Type="http://schemas.openxmlformats.org/officeDocument/2006/relationships/hyperlink" Target="mailto:diemilio.ojeda@migracioncolombia.gov.co" TargetMode="External"/><Relationship Id="rId1" Type="http://schemas.openxmlformats.org/officeDocument/2006/relationships/hyperlink" Target="mailto:ruben.ariza@migracioncolombia.gov.co" TargetMode="External"/><Relationship Id="rId6" Type="http://schemas.openxmlformats.org/officeDocument/2006/relationships/hyperlink" Target="mailto:maria.bohorquez@migracioncolombia.gov.co" TargetMode="External"/><Relationship Id="rId15" Type="http://schemas.openxmlformats.org/officeDocument/2006/relationships/hyperlink" Target="mailto:nelson.yazo@migracioncolombia.gov.co" TargetMode="External"/><Relationship Id="rId23" Type="http://schemas.openxmlformats.org/officeDocument/2006/relationships/hyperlink" Target="mailto:nestor.medina@migracioncolombia.gov.co" TargetMode="External"/><Relationship Id="rId28" Type="http://schemas.openxmlformats.org/officeDocument/2006/relationships/hyperlink" Target="mailto:raquel.cardozo@migracioncolombia.gov.co" TargetMode="External"/><Relationship Id="rId36" Type="http://schemas.openxmlformats.org/officeDocument/2006/relationships/hyperlink" Target="mailto:MARIA.HURTADO@MIGRACIONCOLOMBIA.GOV.CO" TargetMode="External"/><Relationship Id="rId49" Type="http://schemas.openxmlformats.org/officeDocument/2006/relationships/hyperlink" Target="mailto:yana.gonzalez@migracioncolombia.gov.co" TargetMode="External"/><Relationship Id="rId57" Type="http://schemas.openxmlformats.org/officeDocument/2006/relationships/hyperlink" Target="mailto:maria.aguirre@migracioncolombia.gov.co" TargetMode="External"/><Relationship Id="rId106" Type="http://schemas.openxmlformats.org/officeDocument/2006/relationships/hyperlink" Target="mailto:diemilio.ojeda@migracioncolombia.gov.co" TargetMode="External"/><Relationship Id="rId114" Type="http://schemas.openxmlformats.org/officeDocument/2006/relationships/hyperlink" Target="mailto:carlos.useche@migracioncolombia.gov.co" TargetMode="External"/><Relationship Id="rId10" Type="http://schemas.openxmlformats.org/officeDocument/2006/relationships/hyperlink" Target="mailto:maria.bohorquez@migracioncolombia.gov.co" TargetMode="External"/><Relationship Id="rId31" Type="http://schemas.openxmlformats.org/officeDocument/2006/relationships/hyperlink" Target="mailto:monica.rocha@migracioncolombia.gov.co" TargetMode="External"/><Relationship Id="rId44" Type="http://schemas.openxmlformats.org/officeDocument/2006/relationships/hyperlink" Target="mailto:MARIA.HURTADO@MIGRACIONCOLOMBIA.GOV.CO" TargetMode="External"/><Relationship Id="rId52" Type="http://schemas.openxmlformats.org/officeDocument/2006/relationships/hyperlink" Target="mailto:johana.oviedo@migracioncolombia.gov.co" TargetMode="External"/><Relationship Id="rId60" Type="http://schemas.openxmlformats.org/officeDocument/2006/relationships/hyperlink" Target="mailto:rosa.martinez@migracioncolombia.gov.co" TargetMode="External"/><Relationship Id="rId65" Type="http://schemas.openxmlformats.org/officeDocument/2006/relationships/hyperlink" Target="mailto:diemilio.ojeda@migracioncolombia.gov.co" TargetMode="External"/><Relationship Id="rId73" Type="http://schemas.openxmlformats.org/officeDocument/2006/relationships/hyperlink" Target="mailto:diemilio.ojeda@migracioncolombia.gov.co" TargetMode="External"/><Relationship Id="rId78" Type="http://schemas.openxmlformats.org/officeDocument/2006/relationships/hyperlink" Target="mailto:diemilio.ojeda@migracioncolombia.gov.co" TargetMode="External"/><Relationship Id="rId81" Type="http://schemas.openxmlformats.org/officeDocument/2006/relationships/hyperlink" Target="mailto:diemilio.ojeda@migracioncolombia.gov.co" TargetMode="External"/><Relationship Id="rId86" Type="http://schemas.openxmlformats.org/officeDocument/2006/relationships/hyperlink" Target="mailto:diemilio.ojeda@migracioncolombia.gov.co" TargetMode="External"/><Relationship Id="rId94" Type="http://schemas.openxmlformats.org/officeDocument/2006/relationships/hyperlink" Target="mailto:diemilio.ojeda@migracioncolombia.gov.co" TargetMode="External"/><Relationship Id="rId99" Type="http://schemas.openxmlformats.org/officeDocument/2006/relationships/hyperlink" Target="mailto:hemel.cruz@migracioncolombia.gov.co" TargetMode="External"/><Relationship Id="rId101" Type="http://schemas.openxmlformats.org/officeDocument/2006/relationships/hyperlink" Target="mailto:diemilio.ojeda@migracioncolombia.gov.co" TargetMode="External"/><Relationship Id="rId4" Type="http://schemas.openxmlformats.org/officeDocument/2006/relationships/hyperlink" Target="mailto:dario.mejia@migracioncolombia.gov.co" TargetMode="External"/><Relationship Id="rId9" Type="http://schemas.openxmlformats.org/officeDocument/2006/relationships/hyperlink" Target="mailto:ruben.ariza@migracioncolombia.gov.co" TargetMode="External"/><Relationship Id="rId13" Type="http://schemas.openxmlformats.org/officeDocument/2006/relationships/hyperlink" Target="mailto:ruben.ariza@migracioncolombia.gov.co" TargetMode="External"/><Relationship Id="rId18" Type="http://schemas.openxmlformats.org/officeDocument/2006/relationships/hyperlink" Target="mailto:susan.perez@migracioncolombia.gov.co" TargetMode="External"/><Relationship Id="rId39" Type="http://schemas.openxmlformats.org/officeDocument/2006/relationships/hyperlink" Target="mailto:MARLON.RODRIGUEZ@MIGRACIONCOLOMBIA.GOV.CO" TargetMode="External"/><Relationship Id="rId109" Type="http://schemas.openxmlformats.org/officeDocument/2006/relationships/hyperlink" Target="mailto:shirley.prieto@migracioncolombia.gov.co" TargetMode="External"/><Relationship Id="rId34" Type="http://schemas.openxmlformats.org/officeDocument/2006/relationships/hyperlink" Target="mailto:raquel.cardozo@migracioncolombia.gov.co" TargetMode="External"/><Relationship Id="rId50" Type="http://schemas.openxmlformats.org/officeDocument/2006/relationships/hyperlink" Target="mailto:yana.gonzalez@migracioncolombia.gov.co" TargetMode="External"/><Relationship Id="rId55" Type="http://schemas.openxmlformats.org/officeDocument/2006/relationships/hyperlink" Target="mailto:johana.oviedo@migracioncolombia.gov.co" TargetMode="External"/><Relationship Id="rId76" Type="http://schemas.openxmlformats.org/officeDocument/2006/relationships/hyperlink" Target="mailto:diemilio.ojeda@migracioncolombia.gov.co" TargetMode="External"/><Relationship Id="rId97" Type="http://schemas.openxmlformats.org/officeDocument/2006/relationships/hyperlink" Target="mailto:diemilio.ojeda@migracioncolombia.gov.co" TargetMode="External"/><Relationship Id="rId104" Type="http://schemas.openxmlformats.org/officeDocument/2006/relationships/hyperlink" Target="mailto:diemilio.ojeda@migracioncolombia.gov.co" TargetMode="External"/><Relationship Id="rId7" Type="http://schemas.openxmlformats.org/officeDocument/2006/relationships/hyperlink" Target="mailto:diana.sierra@migracioncolombia.gov.co" TargetMode="External"/><Relationship Id="rId71" Type="http://schemas.openxmlformats.org/officeDocument/2006/relationships/hyperlink" Target="mailto:diemilio.ojeda@migracioncolombia.gov.co" TargetMode="External"/><Relationship Id="rId92" Type="http://schemas.openxmlformats.org/officeDocument/2006/relationships/hyperlink" Target="mailto:diemilio.ojeda@migracioncolombia.gov.co" TargetMode="External"/><Relationship Id="rId2" Type="http://schemas.openxmlformats.org/officeDocument/2006/relationships/hyperlink" Target="mailto:jenny.carvajal@migracioncolombia.gov.co" TargetMode="External"/><Relationship Id="rId29" Type="http://schemas.openxmlformats.org/officeDocument/2006/relationships/hyperlink" Target="mailto:monica.rocha@migracioncolombia.gov.co" TargetMode="External"/><Relationship Id="rId24" Type="http://schemas.openxmlformats.org/officeDocument/2006/relationships/hyperlink" Target="mailto:nestor.medina@migracioncolombia.gov.co" TargetMode="External"/><Relationship Id="rId40" Type="http://schemas.openxmlformats.org/officeDocument/2006/relationships/hyperlink" Target="mailto:MARLON.RODRIGUEZ@MIGRACIONCOLOMBIA.GOV.CO" TargetMode="External"/><Relationship Id="rId45" Type="http://schemas.openxmlformats.org/officeDocument/2006/relationships/hyperlink" Target="mailto:MARIA.HURTADO@MIGRACIONCOLOMBIA.GOV.CO" TargetMode="External"/><Relationship Id="rId66" Type="http://schemas.openxmlformats.org/officeDocument/2006/relationships/hyperlink" Target="mailto:diemilio.ojeda@migracioncolombia.gov.co" TargetMode="External"/><Relationship Id="rId87" Type="http://schemas.openxmlformats.org/officeDocument/2006/relationships/hyperlink" Target="mailto:diemilio.ojeda@migracioncolombia.gov.co" TargetMode="External"/><Relationship Id="rId110" Type="http://schemas.openxmlformats.org/officeDocument/2006/relationships/hyperlink" Target="mailto:nestor.medina@migracioncolombia.gov.co" TargetMode="External"/><Relationship Id="rId115" Type="http://schemas.openxmlformats.org/officeDocument/2006/relationships/hyperlink" Target="mailto:carlos.useche@migracioncolombia.gov.co" TargetMode="External"/><Relationship Id="rId61" Type="http://schemas.openxmlformats.org/officeDocument/2006/relationships/hyperlink" Target="mailto:rosa.martinez@migracioncolombia.gov.co" TargetMode="External"/><Relationship Id="rId82" Type="http://schemas.openxmlformats.org/officeDocument/2006/relationships/hyperlink" Target="mailto:diemilio.ojeda@migracioncolombia.gov.co" TargetMode="External"/><Relationship Id="rId19" Type="http://schemas.openxmlformats.org/officeDocument/2006/relationships/hyperlink" Target="mailto:susan.perez@migracioncolombia.gov.co" TargetMode="External"/><Relationship Id="rId14" Type="http://schemas.openxmlformats.org/officeDocument/2006/relationships/hyperlink" Target="mailto:nelson.yazo@migracioncolombia.gov.co" TargetMode="External"/><Relationship Id="rId30" Type="http://schemas.openxmlformats.org/officeDocument/2006/relationships/hyperlink" Target="mailto:monica.rocha@migracioncolombia.gov.co" TargetMode="External"/><Relationship Id="rId35" Type="http://schemas.openxmlformats.org/officeDocument/2006/relationships/hyperlink" Target="mailto:MARLON.RODRIGUEZ@MIGRACIONCOLOMBIA.GOV.CO" TargetMode="External"/><Relationship Id="rId56" Type="http://schemas.openxmlformats.org/officeDocument/2006/relationships/hyperlink" Target="mailto:johana.oviedo@migracioncolombia.gov.co" TargetMode="External"/><Relationship Id="rId77" Type="http://schemas.openxmlformats.org/officeDocument/2006/relationships/hyperlink" Target="mailto:diemilio.ojeda@migracioncolombia.gov.co" TargetMode="External"/><Relationship Id="rId100" Type="http://schemas.openxmlformats.org/officeDocument/2006/relationships/hyperlink" Target="mailto:diemilio.ojeda@migracioncolombia.gov.co" TargetMode="External"/><Relationship Id="rId105" Type="http://schemas.openxmlformats.org/officeDocument/2006/relationships/hyperlink" Target="mailto:diemilio.ojeda@migracioncolombia.gov.co" TargetMode="External"/><Relationship Id="rId8" Type="http://schemas.openxmlformats.org/officeDocument/2006/relationships/hyperlink" Target="mailto:catalina.escallon@migracioncolombia.gov.co" TargetMode="External"/><Relationship Id="rId51" Type="http://schemas.openxmlformats.org/officeDocument/2006/relationships/hyperlink" Target="mailto:ingrid.galindo@migracioncolombia.gov.co" TargetMode="External"/><Relationship Id="rId72" Type="http://schemas.openxmlformats.org/officeDocument/2006/relationships/hyperlink" Target="mailto:diemilio.ojeda@migracioncolombia.gov.co" TargetMode="External"/><Relationship Id="rId93" Type="http://schemas.openxmlformats.org/officeDocument/2006/relationships/hyperlink" Target="mailto:diemilio.ojeda@migracioncolombia.gov.co" TargetMode="External"/><Relationship Id="rId98" Type="http://schemas.openxmlformats.org/officeDocument/2006/relationships/hyperlink" Target="mailto:diemilio.ojeda@migracioncolombia.gov.co" TargetMode="External"/><Relationship Id="rId3" Type="http://schemas.openxmlformats.org/officeDocument/2006/relationships/hyperlink" Target="mailto:maria.chaverra@migracioncolombia.gov.co" TargetMode="External"/><Relationship Id="rId25" Type="http://schemas.openxmlformats.org/officeDocument/2006/relationships/hyperlink" Target="mailto:elsa.morales@migracioncolombia.gov.co" TargetMode="External"/><Relationship Id="rId46" Type="http://schemas.openxmlformats.org/officeDocument/2006/relationships/hyperlink" Target="mailto:oscar.gomez@migracioncolombia.gov.co" TargetMode="External"/><Relationship Id="rId67" Type="http://schemas.openxmlformats.org/officeDocument/2006/relationships/hyperlink" Target="mailto:diemilio.ojeda@migracioncolombia.gov.co" TargetMode="External"/><Relationship Id="rId116" Type="http://schemas.openxmlformats.org/officeDocument/2006/relationships/printerSettings" Target="../printerSettings/printerSettings7.bin"/><Relationship Id="rId20" Type="http://schemas.openxmlformats.org/officeDocument/2006/relationships/hyperlink" Target="mailto:susan.perez@migracioncolombia.gov.co" TargetMode="External"/><Relationship Id="rId41" Type="http://schemas.openxmlformats.org/officeDocument/2006/relationships/hyperlink" Target="mailto:MARIA.HURTADO@MIGRACIONCOLOMBIA.GOV.CO" TargetMode="External"/><Relationship Id="rId62" Type="http://schemas.openxmlformats.org/officeDocument/2006/relationships/hyperlink" Target="mailto:felipe.castillo@migracioncolombia.gov.co" TargetMode="External"/><Relationship Id="rId83" Type="http://schemas.openxmlformats.org/officeDocument/2006/relationships/hyperlink" Target="mailto:diemilio.ojeda@migracioncolombia.gov.co" TargetMode="External"/><Relationship Id="rId88" Type="http://schemas.openxmlformats.org/officeDocument/2006/relationships/hyperlink" Target="mailto:diemilio.ojeda@migracioncolombia.gov.co" TargetMode="External"/><Relationship Id="rId111" Type="http://schemas.openxmlformats.org/officeDocument/2006/relationships/hyperlink" Target="mailto:johana.oviedo@migracioncolombi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327"/>
  <sheetViews>
    <sheetView tabSelected="1" zoomScale="55" zoomScaleNormal="55" workbookViewId="0">
      <pane xSplit="3" ySplit="1" topLeftCell="D315" activePane="bottomRight" state="frozen"/>
      <selection pane="topRight" activeCell="D1" sqref="D1"/>
      <selection pane="bottomLeft" activeCell="A9" sqref="A9"/>
      <selection pane="bottomRight" activeCell="C326" sqref="C326"/>
    </sheetView>
  </sheetViews>
  <sheetFormatPr baseColWidth="10" defaultRowHeight="16.5" x14ac:dyDescent="0.25"/>
  <cols>
    <col min="1" max="1" width="12.42578125" style="15" customWidth="1"/>
    <col min="2" max="2" width="20" style="15" customWidth="1"/>
    <col min="3" max="3" width="12.42578125" style="15" customWidth="1"/>
    <col min="4" max="4" width="19.5703125" style="15" customWidth="1"/>
    <col min="5" max="5" width="10.5703125" style="15" customWidth="1"/>
    <col min="6" max="6" width="5.140625" style="15" customWidth="1"/>
    <col min="7" max="7" width="64.42578125" style="15" customWidth="1"/>
    <col min="8" max="8" width="21.42578125" style="15" customWidth="1"/>
    <col min="9" max="9" width="14.7109375" style="15" customWidth="1"/>
    <col min="10" max="10" width="14.7109375" style="44" customWidth="1"/>
    <col min="11" max="11" width="14.42578125" style="15" customWidth="1"/>
    <col min="12" max="12" width="11.42578125" style="15" customWidth="1"/>
    <col min="13" max="14" width="16.28515625" style="15" customWidth="1"/>
    <col min="15" max="15" width="12" style="15" customWidth="1"/>
    <col min="16" max="16" width="23.5703125" style="15" customWidth="1"/>
    <col min="17" max="17" width="19.28515625" style="11" customWidth="1"/>
    <col min="18" max="18" width="22.85546875" style="11" bestFit="1" customWidth="1"/>
    <col min="19" max="19" width="25.5703125" style="11" customWidth="1"/>
    <col min="20" max="20" width="25.5703125" style="38" customWidth="1"/>
    <col min="21" max="21" width="10.140625" style="15" customWidth="1"/>
    <col min="22" max="22" width="11.42578125" style="15" customWidth="1"/>
    <col min="23" max="23" width="14.85546875" style="15" customWidth="1"/>
    <col min="24" max="24" width="17" style="15" bestFit="1" customWidth="1"/>
    <col min="25" max="25" width="29.5703125" style="15" customWidth="1"/>
    <col min="26" max="26" width="19.28515625" style="15" customWidth="1"/>
    <col min="27" max="27" width="22.85546875" style="15" customWidth="1"/>
    <col min="28" max="28" width="73.42578125" style="15" customWidth="1"/>
    <col min="29" max="29" width="108.7109375" style="15" customWidth="1"/>
    <col min="30" max="30" width="20.7109375" style="15" customWidth="1"/>
    <col min="31" max="31" width="16.140625" style="15" customWidth="1"/>
    <col min="32" max="16384" width="11.42578125" style="15"/>
  </cols>
  <sheetData>
    <row r="1" spans="1:31" s="10" customFormat="1" ht="82.5" x14ac:dyDescent="0.25">
      <c r="A1" s="3" t="s">
        <v>1109</v>
      </c>
      <c r="B1" s="3" t="s">
        <v>9</v>
      </c>
      <c r="C1" s="3" t="s">
        <v>10</v>
      </c>
      <c r="D1" s="3" t="s">
        <v>1049</v>
      </c>
      <c r="E1" s="3" t="s">
        <v>11</v>
      </c>
      <c r="F1" s="3" t="s">
        <v>12</v>
      </c>
      <c r="G1" s="3" t="s">
        <v>13</v>
      </c>
      <c r="H1" s="3" t="s">
        <v>14</v>
      </c>
      <c r="I1" s="3" t="s">
        <v>16</v>
      </c>
      <c r="J1" s="40" t="s">
        <v>1173</v>
      </c>
      <c r="K1" s="3" t="s">
        <v>17</v>
      </c>
      <c r="L1" s="3" t="s">
        <v>18</v>
      </c>
      <c r="M1" s="3" t="s">
        <v>19</v>
      </c>
      <c r="N1" s="3" t="s">
        <v>1174</v>
      </c>
      <c r="O1" s="3" t="s">
        <v>20</v>
      </c>
      <c r="P1" s="3" t="s">
        <v>1183</v>
      </c>
      <c r="Q1" s="3" t="s">
        <v>21</v>
      </c>
      <c r="R1" s="4" t="s">
        <v>1477</v>
      </c>
      <c r="S1" s="4" t="s">
        <v>1191</v>
      </c>
      <c r="T1" s="4" t="s">
        <v>22</v>
      </c>
      <c r="U1" s="3" t="s">
        <v>23</v>
      </c>
      <c r="V1" s="3" t="s">
        <v>24</v>
      </c>
      <c r="W1" s="3" t="s">
        <v>25</v>
      </c>
      <c r="X1" s="3" t="s">
        <v>26</v>
      </c>
      <c r="Y1" s="3" t="s">
        <v>1184</v>
      </c>
      <c r="Z1" s="3" t="s">
        <v>27</v>
      </c>
      <c r="AA1" s="3" t="s">
        <v>28</v>
      </c>
      <c r="AB1" s="3" t="s">
        <v>29</v>
      </c>
      <c r="AC1" s="3" t="s">
        <v>30</v>
      </c>
      <c r="AD1" s="3" t="s">
        <v>31</v>
      </c>
      <c r="AE1" s="3" t="s">
        <v>32</v>
      </c>
    </row>
    <row r="2" spans="1:31" s="6" customFormat="1" ht="152.25" customHeight="1" x14ac:dyDescent="0.3">
      <c r="A2" s="8" t="s">
        <v>80</v>
      </c>
      <c r="B2" s="8" t="s">
        <v>81</v>
      </c>
      <c r="C2" s="34">
        <v>1</v>
      </c>
      <c r="D2" s="8" t="s">
        <v>1051</v>
      </c>
      <c r="E2" s="8"/>
      <c r="F2" s="8"/>
      <c r="G2" s="19" t="s">
        <v>518</v>
      </c>
      <c r="H2" s="8" t="s">
        <v>35</v>
      </c>
      <c r="I2" s="8" t="s">
        <v>37</v>
      </c>
      <c r="J2" s="41">
        <v>1</v>
      </c>
      <c r="K2" s="8" t="s">
        <v>66</v>
      </c>
      <c r="L2" s="8">
        <v>4</v>
      </c>
      <c r="M2" s="8" t="s">
        <v>39</v>
      </c>
      <c r="N2" s="8" t="s">
        <v>1177</v>
      </c>
      <c r="O2" s="8" t="s">
        <v>40</v>
      </c>
      <c r="P2" s="8">
        <v>1</v>
      </c>
      <c r="Q2" s="8" t="s">
        <v>72</v>
      </c>
      <c r="R2" s="14">
        <v>6000000</v>
      </c>
      <c r="S2" s="14">
        <f t="shared" ref="S2:S7" si="0">R2*L2</f>
        <v>24000000</v>
      </c>
      <c r="T2" s="5">
        <f t="shared" ref="T2:T13" si="1">+S2</f>
        <v>24000000</v>
      </c>
      <c r="U2" s="8" t="s">
        <v>43</v>
      </c>
      <c r="V2" s="8" t="s">
        <v>43</v>
      </c>
      <c r="W2" s="8" t="s">
        <v>476</v>
      </c>
      <c r="X2" s="8">
        <v>3009133992</v>
      </c>
      <c r="Y2" s="9" t="s">
        <v>477</v>
      </c>
      <c r="Z2" s="8"/>
      <c r="AA2" s="8" t="s">
        <v>81</v>
      </c>
      <c r="AB2" s="19" t="s">
        <v>987</v>
      </c>
      <c r="AC2" s="8" t="s">
        <v>399</v>
      </c>
      <c r="AD2" s="8"/>
      <c r="AE2" s="8"/>
    </row>
    <row r="3" spans="1:31" s="6" customFormat="1" ht="129" customHeight="1" x14ac:dyDescent="0.3">
      <c r="A3" s="8" t="s">
        <v>825</v>
      </c>
      <c r="B3" s="8" t="s">
        <v>81</v>
      </c>
      <c r="C3" s="34">
        <v>2</v>
      </c>
      <c r="D3" s="8" t="s">
        <v>519</v>
      </c>
      <c r="E3" s="8"/>
      <c r="F3" s="8"/>
      <c r="G3" s="19" t="s">
        <v>520</v>
      </c>
      <c r="H3" s="8" t="s">
        <v>35</v>
      </c>
      <c r="I3" s="8" t="s">
        <v>63</v>
      </c>
      <c r="J3" s="41">
        <v>2</v>
      </c>
      <c r="K3" s="8" t="s">
        <v>76</v>
      </c>
      <c r="L3" s="8">
        <v>4</v>
      </c>
      <c r="M3" s="8" t="s">
        <v>39</v>
      </c>
      <c r="N3" s="8" t="s">
        <v>1177</v>
      </c>
      <c r="O3" s="8" t="s">
        <v>54</v>
      </c>
      <c r="P3" s="8">
        <v>0</v>
      </c>
      <c r="Q3" s="8" t="s">
        <v>72</v>
      </c>
      <c r="R3" s="14">
        <v>5500000</v>
      </c>
      <c r="S3" s="14">
        <f t="shared" si="0"/>
        <v>22000000</v>
      </c>
      <c r="T3" s="5">
        <f t="shared" si="1"/>
        <v>22000000</v>
      </c>
      <c r="U3" s="8" t="s">
        <v>43</v>
      </c>
      <c r="V3" s="8" t="s">
        <v>43</v>
      </c>
      <c r="W3" s="8" t="s">
        <v>415</v>
      </c>
      <c r="X3" s="8">
        <v>3009133992</v>
      </c>
      <c r="Y3" s="9" t="s">
        <v>416</v>
      </c>
      <c r="Z3" s="8"/>
      <c r="AA3" s="8" t="s">
        <v>81</v>
      </c>
      <c r="AB3" s="19" t="s">
        <v>987</v>
      </c>
      <c r="AC3" s="8" t="s">
        <v>399</v>
      </c>
      <c r="AD3" s="8"/>
      <c r="AE3" s="8"/>
    </row>
    <row r="4" spans="1:31" s="6" customFormat="1" ht="129" customHeight="1" x14ac:dyDescent="0.3">
      <c r="A4" s="8" t="s">
        <v>826</v>
      </c>
      <c r="B4" s="8" t="s">
        <v>81</v>
      </c>
      <c r="C4" s="34">
        <v>3</v>
      </c>
      <c r="D4" s="8" t="s">
        <v>519</v>
      </c>
      <c r="E4" s="8"/>
      <c r="F4" s="8"/>
      <c r="G4" s="19" t="s">
        <v>521</v>
      </c>
      <c r="H4" s="8" t="s">
        <v>35</v>
      </c>
      <c r="I4" s="8" t="s">
        <v>37</v>
      </c>
      <c r="J4" s="41">
        <v>1</v>
      </c>
      <c r="K4" s="8" t="s">
        <v>66</v>
      </c>
      <c r="L4" s="8">
        <v>4</v>
      </c>
      <c r="M4" s="8" t="s">
        <v>39</v>
      </c>
      <c r="N4" s="8" t="s">
        <v>1177</v>
      </c>
      <c r="O4" s="8" t="s">
        <v>40</v>
      </c>
      <c r="P4" s="8">
        <v>1</v>
      </c>
      <c r="Q4" s="8" t="s">
        <v>72</v>
      </c>
      <c r="R4" s="14">
        <v>5000000</v>
      </c>
      <c r="S4" s="14">
        <f t="shared" si="0"/>
        <v>20000000</v>
      </c>
      <c r="T4" s="5">
        <f t="shared" si="1"/>
        <v>20000000</v>
      </c>
      <c r="U4" s="8" t="s">
        <v>43</v>
      </c>
      <c r="V4" s="8" t="s">
        <v>43</v>
      </c>
      <c r="W4" s="8" t="s">
        <v>476</v>
      </c>
      <c r="X4" s="8">
        <v>3009133992</v>
      </c>
      <c r="Y4" s="9" t="s">
        <v>477</v>
      </c>
      <c r="Z4" s="8"/>
      <c r="AA4" s="8" t="s">
        <v>81</v>
      </c>
      <c r="AB4" s="19" t="s">
        <v>987</v>
      </c>
      <c r="AC4" s="8" t="s">
        <v>399</v>
      </c>
      <c r="AD4" s="8"/>
      <c r="AE4" s="8"/>
    </row>
    <row r="5" spans="1:31" s="6" customFormat="1" ht="129" customHeight="1" x14ac:dyDescent="0.3">
      <c r="A5" s="8" t="s">
        <v>86</v>
      </c>
      <c r="B5" s="8" t="s">
        <v>81</v>
      </c>
      <c r="C5" s="34">
        <v>4</v>
      </c>
      <c r="D5" s="8" t="s">
        <v>519</v>
      </c>
      <c r="E5" s="8"/>
      <c r="F5" s="8"/>
      <c r="G5" s="19" t="s">
        <v>522</v>
      </c>
      <c r="H5" s="8" t="s">
        <v>35</v>
      </c>
      <c r="I5" s="8" t="s">
        <v>63</v>
      </c>
      <c r="J5" s="41">
        <v>2</v>
      </c>
      <c r="K5" s="8" t="s">
        <v>76</v>
      </c>
      <c r="L5" s="8">
        <v>4</v>
      </c>
      <c r="M5" s="8" t="s">
        <v>39</v>
      </c>
      <c r="N5" s="8" t="s">
        <v>1177</v>
      </c>
      <c r="O5" s="8" t="s">
        <v>40</v>
      </c>
      <c r="P5" s="8">
        <v>1</v>
      </c>
      <c r="Q5" s="8" t="s">
        <v>72</v>
      </c>
      <c r="R5" s="14">
        <v>5500000</v>
      </c>
      <c r="S5" s="14">
        <f t="shared" si="0"/>
        <v>22000000</v>
      </c>
      <c r="T5" s="5">
        <f t="shared" si="1"/>
        <v>22000000</v>
      </c>
      <c r="U5" s="8" t="s">
        <v>43</v>
      </c>
      <c r="V5" s="8" t="s">
        <v>43</v>
      </c>
      <c r="W5" s="8" t="s">
        <v>415</v>
      </c>
      <c r="X5" s="8">
        <v>3009133992</v>
      </c>
      <c r="Y5" s="9" t="s">
        <v>416</v>
      </c>
      <c r="Z5" s="8"/>
      <c r="AA5" s="8" t="s">
        <v>81</v>
      </c>
      <c r="AB5" s="19" t="s">
        <v>987</v>
      </c>
      <c r="AC5" s="8" t="s">
        <v>399</v>
      </c>
      <c r="AD5" s="8"/>
      <c r="AE5" s="8"/>
    </row>
    <row r="6" spans="1:31" s="6" customFormat="1" ht="129" customHeight="1" x14ac:dyDescent="0.3">
      <c r="A6" s="8" t="s">
        <v>87</v>
      </c>
      <c r="B6" s="8" t="s">
        <v>81</v>
      </c>
      <c r="C6" s="34">
        <v>5</v>
      </c>
      <c r="D6" s="8" t="s">
        <v>519</v>
      </c>
      <c r="E6" s="8"/>
      <c r="F6" s="8"/>
      <c r="G6" s="19" t="s">
        <v>523</v>
      </c>
      <c r="H6" s="8" t="s">
        <v>35</v>
      </c>
      <c r="I6" s="8" t="s">
        <v>63</v>
      </c>
      <c r="J6" s="41">
        <v>2</v>
      </c>
      <c r="K6" s="8" t="s">
        <v>76</v>
      </c>
      <c r="L6" s="8">
        <v>4</v>
      </c>
      <c r="M6" s="8" t="s">
        <v>39</v>
      </c>
      <c r="N6" s="8" t="s">
        <v>1177</v>
      </c>
      <c r="O6" s="8" t="s">
        <v>54</v>
      </c>
      <c r="P6" s="8">
        <v>0</v>
      </c>
      <c r="Q6" s="8" t="s">
        <v>72</v>
      </c>
      <c r="R6" s="14">
        <v>5500000</v>
      </c>
      <c r="S6" s="14">
        <f t="shared" si="0"/>
        <v>22000000</v>
      </c>
      <c r="T6" s="5">
        <f t="shared" si="1"/>
        <v>22000000</v>
      </c>
      <c r="U6" s="8" t="s">
        <v>43</v>
      </c>
      <c r="V6" s="8" t="s">
        <v>43</v>
      </c>
      <c r="W6" s="8" t="s">
        <v>415</v>
      </c>
      <c r="X6" s="8">
        <v>3009133992</v>
      </c>
      <c r="Y6" s="9" t="s">
        <v>416</v>
      </c>
      <c r="Z6" s="8"/>
      <c r="AA6" s="8" t="s">
        <v>81</v>
      </c>
      <c r="AB6" s="19" t="s">
        <v>987</v>
      </c>
      <c r="AC6" s="8" t="s">
        <v>399</v>
      </c>
      <c r="AD6" s="8"/>
      <c r="AE6" s="8"/>
    </row>
    <row r="7" spans="1:31" s="6" customFormat="1" ht="129" customHeight="1" x14ac:dyDescent="0.3">
      <c r="A7" s="8" t="s">
        <v>89</v>
      </c>
      <c r="B7" s="8" t="s">
        <v>81</v>
      </c>
      <c r="C7" s="34">
        <v>6</v>
      </c>
      <c r="D7" s="8" t="s">
        <v>519</v>
      </c>
      <c r="E7" s="8"/>
      <c r="F7" s="8"/>
      <c r="G7" s="19" t="s">
        <v>524</v>
      </c>
      <c r="H7" s="8" t="s">
        <v>35</v>
      </c>
      <c r="I7" s="8" t="s">
        <v>37</v>
      </c>
      <c r="J7" s="41">
        <v>1</v>
      </c>
      <c r="K7" s="8" t="s">
        <v>66</v>
      </c>
      <c r="L7" s="8">
        <v>4</v>
      </c>
      <c r="M7" s="8" t="s">
        <v>39</v>
      </c>
      <c r="N7" s="8" t="s">
        <v>1177</v>
      </c>
      <c r="O7" s="8" t="s">
        <v>40</v>
      </c>
      <c r="P7" s="8">
        <v>1</v>
      </c>
      <c r="Q7" s="8" t="s">
        <v>72</v>
      </c>
      <c r="R7" s="14">
        <v>6000000</v>
      </c>
      <c r="S7" s="14">
        <f t="shared" si="0"/>
        <v>24000000</v>
      </c>
      <c r="T7" s="5">
        <f t="shared" si="1"/>
        <v>24000000</v>
      </c>
      <c r="U7" s="8" t="s">
        <v>43</v>
      </c>
      <c r="V7" s="8" t="s">
        <v>43</v>
      </c>
      <c r="W7" s="8" t="s">
        <v>476</v>
      </c>
      <c r="X7" s="8">
        <v>3009133992</v>
      </c>
      <c r="Y7" s="9" t="s">
        <v>477</v>
      </c>
      <c r="Z7" s="8"/>
      <c r="AA7" s="8" t="s">
        <v>81</v>
      </c>
      <c r="AB7" s="19" t="s">
        <v>987</v>
      </c>
      <c r="AC7" s="8" t="s">
        <v>399</v>
      </c>
      <c r="AD7" s="8"/>
      <c r="AE7" s="8"/>
    </row>
    <row r="8" spans="1:31" s="6" customFormat="1" ht="129" customHeight="1" x14ac:dyDescent="0.3">
      <c r="A8" s="8" t="s">
        <v>91</v>
      </c>
      <c r="B8" s="8" t="s">
        <v>81</v>
      </c>
      <c r="C8" s="34">
        <v>7</v>
      </c>
      <c r="D8" s="8" t="s">
        <v>525</v>
      </c>
      <c r="E8" s="8"/>
      <c r="F8" s="8"/>
      <c r="G8" s="19" t="s">
        <v>526</v>
      </c>
      <c r="H8" s="8" t="s">
        <v>418</v>
      </c>
      <c r="I8" s="8" t="s">
        <v>50</v>
      </c>
      <c r="J8" s="41">
        <v>9</v>
      </c>
      <c r="K8" s="8" t="s">
        <v>38</v>
      </c>
      <c r="L8" s="8">
        <v>2</v>
      </c>
      <c r="M8" s="8" t="s">
        <v>39</v>
      </c>
      <c r="N8" s="8" t="s">
        <v>1177</v>
      </c>
      <c r="O8" s="8" t="s">
        <v>527</v>
      </c>
      <c r="P8" s="8">
        <v>1</v>
      </c>
      <c r="Q8" s="8" t="s">
        <v>72</v>
      </c>
      <c r="R8" s="14">
        <v>19975000</v>
      </c>
      <c r="S8" s="14">
        <v>19975000</v>
      </c>
      <c r="T8" s="5">
        <f t="shared" si="1"/>
        <v>19975000</v>
      </c>
      <c r="U8" s="8" t="s">
        <v>43</v>
      </c>
      <c r="V8" s="8" t="s">
        <v>43</v>
      </c>
      <c r="W8" s="8" t="s">
        <v>84</v>
      </c>
      <c r="X8" s="8">
        <v>3009133992</v>
      </c>
      <c r="Y8" s="9" t="s">
        <v>85</v>
      </c>
      <c r="Z8" s="8"/>
      <c r="AA8" s="8" t="s">
        <v>81</v>
      </c>
      <c r="AB8" s="19" t="s">
        <v>987</v>
      </c>
      <c r="AC8" s="8" t="s">
        <v>399</v>
      </c>
      <c r="AD8" s="8"/>
      <c r="AE8" s="8"/>
    </row>
    <row r="9" spans="1:31" s="6" customFormat="1" ht="195.75" customHeight="1" x14ac:dyDescent="0.3">
      <c r="A9" s="8" t="s">
        <v>93</v>
      </c>
      <c r="B9" s="8" t="s">
        <v>81</v>
      </c>
      <c r="C9" s="34">
        <v>8</v>
      </c>
      <c r="D9" s="8" t="s">
        <v>1052</v>
      </c>
      <c r="E9" s="8"/>
      <c r="F9" s="8"/>
      <c r="G9" s="19" t="s">
        <v>528</v>
      </c>
      <c r="H9" s="8" t="s">
        <v>35</v>
      </c>
      <c r="I9" s="8" t="s">
        <v>37</v>
      </c>
      <c r="J9" s="41">
        <v>1</v>
      </c>
      <c r="K9" s="8" t="s">
        <v>66</v>
      </c>
      <c r="L9" s="8">
        <v>4</v>
      </c>
      <c r="M9" s="8" t="s">
        <v>39</v>
      </c>
      <c r="N9" s="8" t="s">
        <v>1177</v>
      </c>
      <c r="O9" s="8" t="s">
        <v>54</v>
      </c>
      <c r="P9" s="8">
        <v>0</v>
      </c>
      <c r="Q9" s="8" t="s">
        <v>72</v>
      </c>
      <c r="R9" s="14">
        <v>7000000</v>
      </c>
      <c r="S9" s="14">
        <f t="shared" ref="S9:S16" si="2">R9*L9</f>
        <v>28000000</v>
      </c>
      <c r="T9" s="5">
        <f t="shared" si="1"/>
        <v>28000000</v>
      </c>
      <c r="U9" s="8" t="s">
        <v>43</v>
      </c>
      <c r="V9" s="8" t="s">
        <v>43</v>
      </c>
      <c r="W9" s="8" t="s">
        <v>478</v>
      </c>
      <c r="X9" s="8">
        <v>3009133992</v>
      </c>
      <c r="Y9" s="9" t="s">
        <v>479</v>
      </c>
      <c r="Z9" s="8"/>
      <c r="AA9" s="8" t="s">
        <v>81</v>
      </c>
      <c r="AB9" s="19" t="s">
        <v>1042</v>
      </c>
      <c r="AC9" s="8" t="s">
        <v>399</v>
      </c>
      <c r="AD9" s="8"/>
      <c r="AE9" s="8"/>
    </row>
    <row r="10" spans="1:31" s="6" customFormat="1" ht="148.5" customHeight="1" x14ac:dyDescent="0.3">
      <c r="A10" s="8" t="s">
        <v>96</v>
      </c>
      <c r="B10" s="8" t="s">
        <v>81</v>
      </c>
      <c r="C10" s="34">
        <v>9</v>
      </c>
      <c r="D10" s="8" t="s">
        <v>1053</v>
      </c>
      <c r="E10" s="8"/>
      <c r="F10" s="8"/>
      <c r="G10" s="19" t="s">
        <v>529</v>
      </c>
      <c r="H10" s="8" t="s">
        <v>35</v>
      </c>
      <c r="I10" s="8" t="s">
        <v>63</v>
      </c>
      <c r="J10" s="41">
        <v>2</v>
      </c>
      <c r="K10" s="8" t="s">
        <v>76</v>
      </c>
      <c r="L10" s="8">
        <v>4</v>
      </c>
      <c r="M10" s="8" t="s">
        <v>39</v>
      </c>
      <c r="N10" s="8" t="s">
        <v>1177</v>
      </c>
      <c r="O10" s="8" t="s">
        <v>54</v>
      </c>
      <c r="P10" s="8">
        <v>0</v>
      </c>
      <c r="Q10" s="8" t="s">
        <v>72</v>
      </c>
      <c r="R10" s="14">
        <v>6000000</v>
      </c>
      <c r="S10" s="14">
        <f t="shared" si="2"/>
        <v>24000000</v>
      </c>
      <c r="T10" s="5">
        <f t="shared" si="1"/>
        <v>24000000</v>
      </c>
      <c r="U10" s="8" t="s">
        <v>43</v>
      </c>
      <c r="V10" s="8" t="s">
        <v>43</v>
      </c>
      <c r="W10" s="8" t="s">
        <v>480</v>
      </c>
      <c r="X10" s="8">
        <v>3009133992</v>
      </c>
      <c r="Y10" s="9" t="s">
        <v>481</v>
      </c>
      <c r="Z10" s="8"/>
      <c r="AA10" s="8" t="s">
        <v>81</v>
      </c>
      <c r="AB10" s="19" t="s">
        <v>1042</v>
      </c>
      <c r="AC10" s="8" t="s">
        <v>399</v>
      </c>
      <c r="AD10" s="8"/>
      <c r="AE10" s="8"/>
    </row>
    <row r="11" spans="1:31" s="6" customFormat="1" ht="129" customHeight="1" x14ac:dyDescent="0.3">
      <c r="A11" s="8" t="s">
        <v>827</v>
      </c>
      <c r="B11" s="8" t="s">
        <v>81</v>
      </c>
      <c r="C11" s="34">
        <v>10</v>
      </c>
      <c r="D11" s="8" t="s">
        <v>1054</v>
      </c>
      <c r="E11" s="8"/>
      <c r="F11" s="8"/>
      <c r="G11" s="19" t="s">
        <v>530</v>
      </c>
      <c r="H11" s="8" t="s">
        <v>35</v>
      </c>
      <c r="I11" s="8" t="s">
        <v>37</v>
      </c>
      <c r="J11" s="41">
        <v>1</v>
      </c>
      <c r="K11" s="8" t="s">
        <v>66</v>
      </c>
      <c r="L11" s="8">
        <v>4</v>
      </c>
      <c r="M11" s="8" t="s">
        <v>39</v>
      </c>
      <c r="N11" s="8" t="s">
        <v>1177</v>
      </c>
      <c r="O11" s="8" t="s">
        <v>54</v>
      </c>
      <c r="P11" s="8">
        <v>0</v>
      </c>
      <c r="Q11" s="8" t="s">
        <v>72</v>
      </c>
      <c r="R11" s="14">
        <v>5000000</v>
      </c>
      <c r="S11" s="14">
        <f t="shared" si="2"/>
        <v>20000000</v>
      </c>
      <c r="T11" s="5">
        <f t="shared" si="1"/>
        <v>20000000</v>
      </c>
      <c r="U11" s="8" t="s">
        <v>43</v>
      </c>
      <c r="V11" s="8" t="s">
        <v>43</v>
      </c>
      <c r="W11" s="8" t="s">
        <v>476</v>
      </c>
      <c r="X11" s="8">
        <v>3009133992</v>
      </c>
      <c r="Y11" s="9" t="s">
        <v>477</v>
      </c>
      <c r="Z11" s="8"/>
      <c r="AA11" s="8" t="s">
        <v>81</v>
      </c>
      <c r="AB11" s="19" t="s">
        <v>1042</v>
      </c>
      <c r="AC11" s="8" t="s">
        <v>399</v>
      </c>
      <c r="AD11" s="8"/>
      <c r="AE11" s="8"/>
    </row>
    <row r="12" spans="1:31" s="6" customFormat="1" ht="129" customHeight="1" x14ac:dyDescent="0.3">
      <c r="A12" s="8" t="s">
        <v>828</v>
      </c>
      <c r="B12" s="8" t="s">
        <v>81</v>
      </c>
      <c r="C12" s="34">
        <v>11</v>
      </c>
      <c r="D12" s="8" t="s">
        <v>1055</v>
      </c>
      <c r="E12" s="8"/>
      <c r="F12" s="8"/>
      <c r="G12" s="19" t="s">
        <v>531</v>
      </c>
      <c r="H12" s="8" t="s">
        <v>35</v>
      </c>
      <c r="I12" s="8" t="s">
        <v>37</v>
      </c>
      <c r="J12" s="41">
        <v>1</v>
      </c>
      <c r="K12" s="8" t="s">
        <v>66</v>
      </c>
      <c r="L12" s="8">
        <v>4</v>
      </c>
      <c r="M12" s="8" t="s">
        <v>39</v>
      </c>
      <c r="N12" s="8" t="s">
        <v>1177</v>
      </c>
      <c r="O12" s="8" t="s">
        <v>40</v>
      </c>
      <c r="P12" s="8">
        <v>1</v>
      </c>
      <c r="Q12" s="8" t="s">
        <v>72</v>
      </c>
      <c r="R12" s="14">
        <v>8000000</v>
      </c>
      <c r="S12" s="14">
        <f t="shared" si="2"/>
        <v>32000000</v>
      </c>
      <c r="T12" s="5">
        <f t="shared" si="1"/>
        <v>32000000</v>
      </c>
      <c r="U12" s="8" t="s">
        <v>43</v>
      </c>
      <c r="V12" s="8" t="s">
        <v>43</v>
      </c>
      <c r="W12" s="8" t="s">
        <v>100</v>
      </c>
      <c r="X12" s="8">
        <v>3009133992</v>
      </c>
      <c r="Y12" s="9" t="s">
        <v>101</v>
      </c>
      <c r="Z12" s="8"/>
      <c r="AA12" s="8" t="s">
        <v>178</v>
      </c>
      <c r="AB12" s="19" t="s">
        <v>1042</v>
      </c>
      <c r="AC12" s="8" t="s">
        <v>399</v>
      </c>
      <c r="AD12" s="8"/>
      <c r="AE12" s="8"/>
    </row>
    <row r="13" spans="1:31" s="6" customFormat="1" ht="158.25" customHeight="1" x14ac:dyDescent="0.3">
      <c r="A13" s="8" t="s">
        <v>829</v>
      </c>
      <c r="B13" s="8" t="s">
        <v>81</v>
      </c>
      <c r="C13" s="34">
        <v>12</v>
      </c>
      <c r="D13" s="8" t="s">
        <v>1056</v>
      </c>
      <c r="E13" s="8"/>
      <c r="F13" s="8"/>
      <c r="G13" s="19" t="s">
        <v>532</v>
      </c>
      <c r="H13" s="8" t="s">
        <v>35</v>
      </c>
      <c r="I13" s="8" t="s">
        <v>63</v>
      </c>
      <c r="J13" s="41">
        <v>2</v>
      </c>
      <c r="K13" s="8" t="s">
        <v>76</v>
      </c>
      <c r="L13" s="8">
        <v>4</v>
      </c>
      <c r="M13" s="8" t="s">
        <v>39</v>
      </c>
      <c r="N13" s="8" t="s">
        <v>1177</v>
      </c>
      <c r="O13" s="8" t="s">
        <v>54</v>
      </c>
      <c r="P13" s="8">
        <v>0</v>
      </c>
      <c r="Q13" s="8" t="s">
        <v>72</v>
      </c>
      <c r="R13" s="14">
        <v>5000000</v>
      </c>
      <c r="S13" s="14">
        <f t="shared" si="2"/>
        <v>20000000</v>
      </c>
      <c r="T13" s="5">
        <f t="shared" si="1"/>
        <v>20000000</v>
      </c>
      <c r="U13" s="8" t="s">
        <v>43</v>
      </c>
      <c r="V13" s="8" t="s">
        <v>43</v>
      </c>
      <c r="W13" s="8" t="s">
        <v>482</v>
      </c>
      <c r="X13" s="8">
        <v>3009133992</v>
      </c>
      <c r="Y13" s="9" t="s">
        <v>483</v>
      </c>
      <c r="Z13" s="8"/>
      <c r="AA13" s="8" t="s">
        <v>81</v>
      </c>
      <c r="AB13" s="19" t="s">
        <v>1042</v>
      </c>
      <c r="AC13" s="8" t="s">
        <v>399</v>
      </c>
      <c r="AD13" s="8"/>
      <c r="AE13" s="8"/>
    </row>
    <row r="14" spans="1:31" s="6" customFormat="1" ht="129" customHeight="1" x14ac:dyDescent="0.3">
      <c r="A14" s="8" t="s">
        <v>99</v>
      </c>
      <c r="B14" s="8" t="s">
        <v>81</v>
      </c>
      <c r="C14" s="34">
        <v>13</v>
      </c>
      <c r="D14" s="8" t="s">
        <v>1055</v>
      </c>
      <c r="E14" s="8"/>
      <c r="F14" s="8"/>
      <c r="G14" s="19" t="s">
        <v>533</v>
      </c>
      <c r="H14" s="8" t="s">
        <v>35</v>
      </c>
      <c r="I14" s="8" t="s">
        <v>37</v>
      </c>
      <c r="J14" s="41">
        <v>1</v>
      </c>
      <c r="K14" s="8" t="s">
        <v>66</v>
      </c>
      <c r="L14" s="8">
        <v>4</v>
      </c>
      <c r="M14" s="8" t="s">
        <v>39</v>
      </c>
      <c r="N14" s="8" t="s">
        <v>1177</v>
      </c>
      <c r="O14" s="8" t="s">
        <v>54</v>
      </c>
      <c r="P14" s="8">
        <v>0</v>
      </c>
      <c r="Q14" s="8" t="s">
        <v>72</v>
      </c>
      <c r="R14" s="14">
        <v>5500000</v>
      </c>
      <c r="S14" s="14">
        <f t="shared" si="2"/>
        <v>22000000</v>
      </c>
      <c r="T14" s="14">
        <f>S14</f>
        <v>22000000</v>
      </c>
      <c r="U14" s="8" t="s">
        <v>43</v>
      </c>
      <c r="V14" s="8" t="s">
        <v>43</v>
      </c>
      <c r="W14" s="8" t="s">
        <v>484</v>
      </c>
      <c r="X14" s="8">
        <v>3009133992</v>
      </c>
      <c r="Y14" s="9" t="s">
        <v>485</v>
      </c>
      <c r="Z14" s="8"/>
      <c r="AA14" s="8" t="s">
        <v>81</v>
      </c>
      <c r="AB14" s="19" t="s">
        <v>987</v>
      </c>
      <c r="AC14" s="8" t="s">
        <v>399</v>
      </c>
      <c r="AD14" s="8"/>
      <c r="AE14" s="8"/>
    </row>
    <row r="15" spans="1:31" s="6" customFormat="1" ht="129" customHeight="1" x14ac:dyDescent="0.3">
      <c r="A15" s="8" t="s">
        <v>830</v>
      </c>
      <c r="B15" s="8" t="s">
        <v>81</v>
      </c>
      <c r="C15" s="34">
        <v>14</v>
      </c>
      <c r="D15" s="8" t="s">
        <v>1046</v>
      </c>
      <c r="E15" s="8"/>
      <c r="F15" s="8"/>
      <c r="G15" s="19" t="s">
        <v>534</v>
      </c>
      <c r="H15" s="8" t="s">
        <v>35</v>
      </c>
      <c r="I15" s="8" t="s">
        <v>37</v>
      </c>
      <c r="J15" s="41">
        <v>1</v>
      </c>
      <c r="K15" s="8" t="s">
        <v>66</v>
      </c>
      <c r="L15" s="8">
        <v>4</v>
      </c>
      <c r="M15" s="8" t="s">
        <v>39</v>
      </c>
      <c r="N15" s="8" t="s">
        <v>1177</v>
      </c>
      <c r="O15" s="8" t="s">
        <v>40</v>
      </c>
      <c r="P15" s="8">
        <v>1</v>
      </c>
      <c r="Q15" s="8" t="s">
        <v>72</v>
      </c>
      <c r="R15" s="14">
        <v>5500000</v>
      </c>
      <c r="S15" s="14">
        <f t="shared" si="2"/>
        <v>22000000</v>
      </c>
      <c r="T15" s="14">
        <f>S15</f>
        <v>22000000</v>
      </c>
      <c r="U15" s="8" t="s">
        <v>43</v>
      </c>
      <c r="V15" s="8" t="s">
        <v>43</v>
      </c>
      <c r="W15" s="8" t="s">
        <v>220</v>
      </c>
      <c r="X15" s="8">
        <v>3009133992</v>
      </c>
      <c r="Y15" s="9" t="s">
        <v>221</v>
      </c>
      <c r="Z15" s="8"/>
      <c r="AA15" s="8" t="s">
        <v>81</v>
      </c>
      <c r="AB15" s="19" t="s">
        <v>1042</v>
      </c>
      <c r="AC15" s="8" t="s">
        <v>399</v>
      </c>
      <c r="AD15" s="8"/>
      <c r="AE15" s="8"/>
    </row>
    <row r="16" spans="1:31" s="6" customFormat="1" ht="129" customHeight="1" x14ac:dyDescent="0.3">
      <c r="A16" s="8" t="s">
        <v>1194</v>
      </c>
      <c r="B16" s="8" t="s">
        <v>81</v>
      </c>
      <c r="C16" s="34">
        <v>15</v>
      </c>
      <c r="D16" s="8">
        <v>81111806</v>
      </c>
      <c r="E16" s="8"/>
      <c r="F16" s="8"/>
      <c r="G16" s="19" t="s">
        <v>1195</v>
      </c>
      <c r="H16" s="8" t="s">
        <v>1196</v>
      </c>
      <c r="I16" s="8" t="s">
        <v>66</v>
      </c>
      <c r="J16" s="41">
        <v>5</v>
      </c>
      <c r="K16" s="8" t="s">
        <v>38</v>
      </c>
      <c r="L16" s="8">
        <v>8</v>
      </c>
      <c r="M16" s="8" t="s">
        <v>305</v>
      </c>
      <c r="N16" s="8" t="s">
        <v>1178</v>
      </c>
      <c r="O16" s="8" t="s">
        <v>527</v>
      </c>
      <c r="P16" s="8">
        <v>1</v>
      </c>
      <c r="Q16" s="8" t="s">
        <v>72</v>
      </c>
      <c r="R16" s="14">
        <v>66628125</v>
      </c>
      <c r="S16" s="14">
        <f t="shared" si="2"/>
        <v>533025000</v>
      </c>
      <c r="T16" s="14">
        <f>S16</f>
        <v>533025000</v>
      </c>
      <c r="U16" s="8" t="s">
        <v>43</v>
      </c>
      <c r="V16" s="8" t="s">
        <v>43</v>
      </c>
      <c r="W16" s="8" t="s">
        <v>1197</v>
      </c>
      <c r="X16" s="8">
        <v>3009133992</v>
      </c>
      <c r="Y16" s="8" t="s">
        <v>1198</v>
      </c>
      <c r="AA16" s="8" t="s">
        <v>81</v>
      </c>
      <c r="AB16" s="9" t="s">
        <v>1199</v>
      </c>
      <c r="AC16" s="8" t="s">
        <v>399</v>
      </c>
      <c r="AD16" s="8"/>
      <c r="AE16" s="8"/>
    </row>
    <row r="17" spans="1:31" ht="115.5" x14ac:dyDescent="0.25">
      <c r="A17" s="18" t="s">
        <v>69</v>
      </c>
      <c r="B17" s="8" t="s">
        <v>61</v>
      </c>
      <c r="C17" s="34">
        <v>16</v>
      </c>
      <c r="D17" s="8">
        <v>80161504</v>
      </c>
      <c r="E17" s="8"/>
      <c r="F17" s="8"/>
      <c r="G17" s="8" t="s">
        <v>577</v>
      </c>
      <c r="H17" s="8" t="s">
        <v>35</v>
      </c>
      <c r="I17" s="8" t="s">
        <v>37</v>
      </c>
      <c r="J17" s="41">
        <v>1</v>
      </c>
      <c r="K17" s="8" t="s">
        <v>66</v>
      </c>
      <c r="L17" s="8">
        <v>4</v>
      </c>
      <c r="M17" s="8" t="s">
        <v>39</v>
      </c>
      <c r="N17" s="8" t="s">
        <v>1177</v>
      </c>
      <c r="O17" s="8" t="s">
        <v>54</v>
      </c>
      <c r="P17" s="8">
        <v>0</v>
      </c>
      <c r="Q17" s="8" t="s">
        <v>72</v>
      </c>
      <c r="R17" s="5">
        <v>7500000</v>
      </c>
      <c r="S17" s="5">
        <f>+R17*L17</f>
        <v>30000000</v>
      </c>
      <c r="T17" s="5">
        <f t="shared" ref="T17:T25" si="3">S17</f>
        <v>30000000</v>
      </c>
      <c r="U17" s="5" t="s">
        <v>42</v>
      </c>
      <c r="V17" s="8" t="s">
        <v>43</v>
      </c>
      <c r="W17" s="8" t="s">
        <v>579</v>
      </c>
      <c r="X17" s="8">
        <v>3009133992</v>
      </c>
      <c r="Y17" s="8" t="s">
        <v>581</v>
      </c>
      <c r="Z17" s="8"/>
      <c r="AA17" s="8" t="s">
        <v>61</v>
      </c>
      <c r="AB17" s="8" t="s">
        <v>984</v>
      </c>
      <c r="AC17" s="8" t="s">
        <v>399</v>
      </c>
      <c r="AD17" s="18"/>
      <c r="AE17" s="18"/>
    </row>
    <row r="18" spans="1:31" ht="82.5" x14ac:dyDescent="0.25">
      <c r="A18" s="18" t="s">
        <v>71</v>
      </c>
      <c r="B18" s="8" t="s">
        <v>61</v>
      </c>
      <c r="C18" s="34">
        <v>17</v>
      </c>
      <c r="D18" s="8">
        <v>80161504</v>
      </c>
      <c r="E18" s="8"/>
      <c r="F18" s="8"/>
      <c r="G18" s="8" t="s">
        <v>582</v>
      </c>
      <c r="H18" s="8" t="s">
        <v>35</v>
      </c>
      <c r="I18" s="8" t="s">
        <v>37</v>
      </c>
      <c r="J18" s="41">
        <v>1</v>
      </c>
      <c r="K18" s="8" t="s">
        <v>66</v>
      </c>
      <c r="L18" s="8">
        <v>4</v>
      </c>
      <c r="M18" s="8" t="s">
        <v>39</v>
      </c>
      <c r="N18" s="8" t="s">
        <v>1177</v>
      </c>
      <c r="O18" s="8" t="s">
        <v>54</v>
      </c>
      <c r="P18" s="8">
        <v>0</v>
      </c>
      <c r="Q18" s="8" t="s">
        <v>72</v>
      </c>
      <c r="R18" s="5">
        <v>7000000</v>
      </c>
      <c r="S18" s="5">
        <f>+R18*L18</f>
        <v>28000000</v>
      </c>
      <c r="T18" s="5">
        <f t="shared" si="3"/>
        <v>28000000</v>
      </c>
      <c r="U18" s="5" t="s">
        <v>42</v>
      </c>
      <c r="V18" s="8" t="s">
        <v>43</v>
      </c>
      <c r="W18" s="8" t="s">
        <v>579</v>
      </c>
      <c r="X18" s="8">
        <v>3009133992</v>
      </c>
      <c r="Y18" s="8" t="s">
        <v>581</v>
      </c>
      <c r="Z18" s="8"/>
      <c r="AA18" s="8" t="s">
        <v>61</v>
      </c>
      <c r="AB18" s="8" t="s">
        <v>984</v>
      </c>
      <c r="AC18" s="8" t="s">
        <v>399</v>
      </c>
      <c r="AD18" s="18"/>
      <c r="AE18" s="18"/>
    </row>
    <row r="19" spans="1:31" ht="82.5" x14ac:dyDescent="0.25">
      <c r="A19" s="18" t="s">
        <v>584</v>
      </c>
      <c r="B19" s="8" t="s">
        <v>61</v>
      </c>
      <c r="C19" s="34">
        <v>18</v>
      </c>
      <c r="D19" s="8">
        <v>80161504</v>
      </c>
      <c r="E19" s="8"/>
      <c r="F19" s="8"/>
      <c r="G19" s="8" t="s">
        <v>585</v>
      </c>
      <c r="H19" s="8" t="s">
        <v>35</v>
      </c>
      <c r="I19" s="8" t="s">
        <v>37</v>
      </c>
      <c r="J19" s="41">
        <v>1</v>
      </c>
      <c r="K19" s="8" t="s">
        <v>66</v>
      </c>
      <c r="L19" s="8">
        <v>4</v>
      </c>
      <c r="M19" s="8" t="s">
        <v>39</v>
      </c>
      <c r="N19" s="8" t="s">
        <v>1177</v>
      </c>
      <c r="O19" s="8" t="s">
        <v>54</v>
      </c>
      <c r="P19" s="8">
        <v>0</v>
      </c>
      <c r="Q19" s="8" t="s">
        <v>72</v>
      </c>
      <c r="R19" s="5">
        <v>6000000</v>
      </c>
      <c r="S19" s="5">
        <f>+R19*L19</f>
        <v>24000000</v>
      </c>
      <c r="T19" s="5">
        <f t="shared" si="3"/>
        <v>24000000</v>
      </c>
      <c r="U19" s="5" t="s">
        <v>42</v>
      </c>
      <c r="V19" s="8" t="s">
        <v>43</v>
      </c>
      <c r="W19" s="8" t="s">
        <v>579</v>
      </c>
      <c r="X19" s="8">
        <v>3009133992</v>
      </c>
      <c r="Y19" s="8" t="s">
        <v>581</v>
      </c>
      <c r="Z19" s="8"/>
      <c r="AA19" s="8" t="s">
        <v>61</v>
      </c>
      <c r="AB19" s="8" t="s">
        <v>984</v>
      </c>
      <c r="AC19" s="8" t="s">
        <v>399</v>
      </c>
      <c r="AD19" s="18"/>
      <c r="AE19" s="18"/>
    </row>
    <row r="20" spans="1:31" ht="115.5" x14ac:dyDescent="0.25">
      <c r="A20" s="18" t="s">
        <v>587</v>
      </c>
      <c r="B20" s="8" t="s">
        <v>61</v>
      </c>
      <c r="C20" s="34">
        <v>19</v>
      </c>
      <c r="D20" s="8">
        <v>80161504</v>
      </c>
      <c r="E20" s="8"/>
      <c r="F20" s="8"/>
      <c r="G20" s="8" t="s">
        <v>588</v>
      </c>
      <c r="H20" s="8" t="s">
        <v>35</v>
      </c>
      <c r="I20" s="8" t="s">
        <v>53</v>
      </c>
      <c r="J20" s="41">
        <v>3</v>
      </c>
      <c r="K20" s="8" t="s">
        <v>195</v>
      </c>
      <c r="L20" s="8">
        <v>4</v>
      </c>
      <c r="M20" s="8" t="s">
        <v>39</v>
      </c>
      <c r="N20" s="8" t="s">
        <v>1177</v>
      </c>
      <c r="O20" s="8" t="s">
        <v>54</v>
      </c>
      <c r="P20" s="8">
        <v>0</v>
      </c>
      <c r="Q20" s="8" t="s">
        <v>72</v>
      </c>
      <c r="R20" s="5">
        <v>8500000</v>
      </c>
      <c r="S20" s="5">
        <f>+R20*L20</f>
        <v>34000000</v>
      </c>
      <c r="T20" s="5">
        <f t="shared" si="3"/>
        <v>34000000</v>
      </c>
      <c r="U20" s="5" t="s">
        <v>42</v>
      </c>
      <c r="V20" s="8" t="s">
        <v>43</v>
      </c>
      <c r="W20" s="8" t="s">
        <v>589</v>
      </c>
      <c r="X20" s="8">
        <v>3009133992</v>
      </c>
      <c r="Y20" s="8" t="s">
        <v>590</v>
      </c>
      <c r="Z20" s="8"/>
      <c r="AA20" s="8" t="s">
        <v>61</v>
      </c>
      <c r="AB20" s="8" t="s">
        <v>984</v>
      </c>
      <c r="AC20" s="8" t="s">
        <v>399</v>
      </c>
      <c r="AD20" s="18"/>
      <c r="AE20" s="18"/>
    </row>
    <row r="21" spans="1:31" ht="99" x14ac:dyDescent="0.25">
      <c r="A21" s="18" t="s">
        <v>591</v>
      </c>
      <c r="B21" s="8" t="s">
        <v>61</v>
      </c>
      <c r="C21" s="34">
        <v>20</v>
      </c>
      <c r="D21" s="8">
        <v>80161504</v>
      </c>
      <c r="E21" s="8"/>
      <c r="F21" s="8"/>
      <c r="G21" s="8" t="s">
        <v>592</v>
      </c>
      <c r="H21" s="8" t="s">
        <v>35</v>
      </c>
      <c r="I21" s="8" t="s">
        <v>63</v>
      </c>
      <c r="J21" s="41">
        <v>2</v>
      </c>
      <c r="K21" s="8" t="s">
        <v>76</v>
      </c>
      <c r="L21" s="8">
        <v>4</v>
      </c>
      <c r="M21" s="8" t="s">
        <v>39</v>
      </c>
      <c r="N21" s="8" t="s">
        <v>1177</v>
      </c>
      <c r="O21" s="8" t="s">
        <v>54</v>
      </c>
      <c r="P21" s="8">
        <v>0</v>
      </c>
      <c r="Q21" s="8" t="s">
        <v>72</v>
      </c>
      <c r="R21" s="5">
        <v>7500000</v>
      </c>
      <c r="S21" s="5">
        <f>+R21*L21</f>
        <v>30000000</v>
      </c>
      <c r="T21" s="5">
        <f t="shared" si="3"/>
        <v>30000000</v>
      </c>
      <c r="U21" s="5" t="s">
        <v>42</v>
      </c>
      <c r="V21" s="8" t="s">
        <v>43</v>
      </c>
      <c r="W21" s="8" t="s">
        <v>572</v>
      </c>
      <c r="X21" s="8">
        <v>3009133992</v>
      </c>
      <c r="Y21" s="8" t="s">
        <v>573</v>
      </c>
      <c r="Z21" s="8"/>
      <c r="AA21" s="8" t="s">
        <v>61</v>
      </c>
      <c r="AB21" s="8" t="s">
        <v>984</v>
      </c>
      <c r="AC21" s="8" t="s">
        <v>399</v>
      </c>
      <c r="AD21" s="18"/>
      <c r="AE21" s="18"/>
    </row>
    <row r="22" spans="1:31" ht="82.5" x14ac:dyDescent="0.25">
      <c r="A22" s="18" t="s">
        <v>594</v>
      </c>
      <c r="B22" s="8" t="s">
        <v>61</v>
      </c>
      <c r="C22" s="34">
        <v>21</v>
      </c>
      <c r="D22" s="8">
        <v>42211700</v>
      </c>
      <c r="E22" s="8"/>
      <c r="F22" s="8"/>
      <c r="G22" s="8" t="s">
        <v>595</v>
      </c>
      <c r="H22" s="8" t="s">
        <v>75</v>
      </c>
      <c r="I22" s="8" t="s">
        <v>53</v>
      </c>
      <c r="J22" s="41">
        <v>3</v>
      </c>
      <c r="K22" s="8" t="s">
        <v>79</v>
      </c>
      <c r="L22" s="8">
        <v>8</v>
      </c>
      <c r="M22" s="8" t="s">
        <v>388</v>
      </c>
      <c r="N22" s="8" t="s">
        <v>1179</v>
      </c>
      <c r="O22" s="8" t="s">
        <v>40</v>
      </c>
      <c r="P22" s="8">
        <v>1</v>
      </c>
      <c r="Q22" s="8" t="s">
        <v>72</v>
      </c>
      <c r="R22" s="5"/>
      <c r="S22" s="5">
        <v>15000000</v>
      </c>
      <c r="T22" s="5">
        <f t="shared" si="3"/>
        <v>15000000</v>
      </c>
      <c r="U22" s="5" t="s">
        <v>42</v>
      </c>
      <c r="V22" s="8" t="s">
        <v>43</v>
      </c>
      <c r="W22" s="8" t="s">
        <v>579</v>
      </c>
      <c r="X22" s="8">
        <v>3009133992</v>
      </c>
      <c r="Y22" s="8" t="s">
        <v>581</v>
      </c>
      <c r="Z22" s="8"/>
      <c r="AA22" s="8" t="s">
        <v>61</v>
      </c>
      <c r="AB22" s="8" t="s">
        <v>984</v>
      </c>
      <c r="AC22" s="8" t="s">
        <v>399</v>
      </c>
      <c r="AD22" s="18"/>
      <c r="AE22" s="18"/>
    </row>
    <row r="23" spans="1:31" ht="66" x14ac:dyDescent="0.25">
      <c r="A23" s="18" t="s">
        <v>596</v>
      </c>
      <c r="B23" s="8" t="s">
        <v>61</v>
      </c>
      <c r="C23" s="34">
        <v>22</v>
      </c>
      <c r="D23" s="8">
        <v>42211700</v>
      </c>
      <c r="E23" s="8"/>
      <c r="F23" s="8"/>
      <c r="G23" s="8" t="s">
        <v>597</v>
      </c>
      <c r="H23" s="8" t="s">
        <v>75</v>
      </c>
      <c r="I23" s="8" t="s">
        <v>63</v>
      </c>
      <c r="J23" s="41">
        <v>2</v>
      </c>
      <c r="K23" s="8" t="s">
        <v>38</v>
      </c>
      <c r="L23" s="8">
        <v>10</v>
      </c>
      <c r="M23" s="8" t="s">
        <v>388</v>
      </c>
      <c r="N23" s="8" t="s">
        <v>1179</v>
      </c>
      <c r="O23" s="8" t="s">
        <v>40</v>
      </c>
      <c r="P23" s="8">
        <v>1</v>
      </c>
      <c r="Q23" s="8" t="s">
        <v>72</v>
      </c>
      <c r="R23" s="5"/>
      <c r="S23" s="5">
        <v>20000000</v>
      </c>
      <c r="T23" s="5">
        <f t="shared" si="3"/>
        <v>20000000</v>
      </c>
      <c r="U23" s="5" t="s">
        <v>42</v>
      </c>
      <c r="V23" s="8" t="s">
        <v>43</v>
      </c>
      <c r="W23" s="8" t="s">
        <v>598</v>
      </c>
      <c r="X23" s="8">
        <v>3009133992</v>
      </c>
      <c r="Y23" s="8" t="s">
        <v>599</v>
      </c>
      <c r="Z23" s="8"/>
      <c r="AA23" s="8" t="s">
        <v>61</v>
      </c>
      <c r="AB23" s="8" t="s">
        <v>984</v>
      </c>
      <c r="AC23" s="8" t="s">
        <v>399</v>
      </c>
      <c r="AD23" s="18"/>
      <c r="AE23" s="18"/>
    </row>
    <row r="24" spans="1:31" ht="66" x14ac:dyDescent="0.25">
      <c r="A24" s="18" t="s">
        <v>600</v>
      </c>
      <c r="B24" s="8" t="s">
        <v>61</v>
      </c>
      <c r="C24" s="34">
        <v>23</v>
      </c>
      <c r="D24" s="8">
        <v>30161700</v>
      </c>
      <c r="E24" s="8"/>
      <c r="F24" s="8"/>
      <c r="G24" s="8" t="s">
        <v>601</v>
      </c>
      <c r="H24" s="8" t="s">
        <v>75</v>
      </c>
      <c r="I24" s="8" t="s">
        <v>47</v>
      </c>
      <c r="J24" s="41">
        <v>8</v>
      </c>
      <c r="K24" s="8" t="s">
        <v>79</v>
      </c>
      <c r="L24" s="8">
        <v>3</v>
      </c>
      <c r="M24" s="8" t="s">
        <v>388</v>
      </c>
      <c r="N24" s="8" t="s">
        <v>1179</v>
      </c>
      <c r="O24" s="8" t="s">
        <v>40</v>
      </c>
      <c r="P24" s="8">
        <v>1</v>
      </c>
      <c r="Q24" s="8" t="s">
        <v>72</v>
      </c>
      <c r="R24" s="5"/>
      <c r="S24" s="5">
        <v>25000000</v>
      </c>
      <c r="T24" s="5">
        <f t="shared" si="3"/>
        <v>25000000</v>
      </c>
      <c r="U24" s="5" t="s">
        <v>42</v>
      </c>
      <c r="V24" s="8" t="s">
        <v>43</v>
      </c>
      <c r="W24" s="8" t="s">
        <v>579</v>
      </c>
      <c r="X24" s="8">
        <v>3009133992</v>
      </c>
      <c r="Y24" s="8" t="s">
        <v>581</v>
      </c>
      <c r="Z24" s="8"/>
      <c r="AA24" s="8" t="s">
        <v>61</v>
      </c>
      <c r="AB24" s="8" t="s">
        <v>984</v>
      </c>
      <c r="AC24" s="8" t="s">
        <v>399</v>
      </c>
      <c r="AD24" s="18"/>
      <c r="AE24" s="18"/>
    </row>
    <row r="25" spans="1:31" ht="82.5" x14ac:dyDescent="0.25">
      <c r="A25" s="18" t="s">
        <v>602</v>
      </c>
      <c r="B25" s="8" t="s">
        <v>61</v>
      </c>
      <c r="C25" s="34">
        <v>24</v>
      </c>
      <c r="D25" s="8" t="s">
        <v>1058</v>
      </c>
      <c r="E25" s="8"/>
      <c r="F25" s="8"/>
      <c r="G25" s="8" t="s">
        <v>824</v>
      </c>
      <c r="H25" s="8" t="s">
        <v>1475</v>
      </c>
      <c r="I25" s="8" t="s">
        <v>53</v>
      </c>
      <c r="J25" s="41">
        <v>3</v>
      </c>
      <c r="K25" s="8" t="s">
        <v>38</v>
      </c>
      <c r="L25" s="8">
        <v>10</v>
      </c>
      <c r="M25" s="8" t="s">
        <v>607</v>
      </c>
      <c r="N25" s="8" t="s">
        <v>1177</v>
      </c>
      <c r="O25" s="8" t="s">
        <v>40</v>
      </c>
      <c r="P25" s="8">
        <v>1</v>
      </c>
      <c r="Q25" s="8" t="s">
        <v>72</v>
      </c>
      <c r="R25" s="5"/>
      <c r="S25" s="5">
        <v>280000000</v>
      </c>
      <c r="T25" s="5">
        <f t="shared" si="3"/>
        <v>280000000</v>
      </c>
      <c r="U25" s="5" t="s">
        <v>42</v>
      </c>
      <c r="V25" s="8" t="s">
        <v>43</v>
      </c>
      <c r="W25" s="8" t="s">
        <v>589</v>
      </c>
      <c r="X25" s="8">
        <v>3009133992</v>
      </c>
      <c r="Y25" s="8" t="s">
        <v>590</v>
      </c>
      <c r="Z25" s="8"/>
      <c r="AA25" s="8" t="s">
        <v>61</v>
      </c>
      <c r="AB25" s="8" t="s">
        <v>984</v>
      </c>
      <c r="AC25" s="8" t="s">
        <v>399</v>
      </c>
      <c r="AD25" s="18"/>
      <c r="AE25" s="18"/>
    </row>
    <row r="26" spans="1:31" ht="66" x14ac:dyDescent="0.25">
      <c r="A26" s="18" t="s">
        <v>604</v>
      </c>
      <c r="B26" s="8" t="s">
        <v>61</v>
      </c>
      <c r="C26" s="34">
        <v>25</v>
      </c>
      <c r="D26" s="8" t="s">
        <v>1059</v>
      </c>
      <c r="E26" s="8"/>
      <c r="F26" s="8"/>
      <c r="G26" s="8" t="s">
        <v>823</v>
      </c>
      <c r="H26" s="8" t="s">
        <v>78</v>
      </c>
      <c r="I26" s="8" t="s">
        <v>74</v>
      </c>
      <c r="J26" s="41">
        <v>4</v>
      </c>
      <c r="K26" s="8" t="s">
        <v>38</v>
      </c>
      <c r="L26" s="8">
        <v>9</v>
      </c>
      <c r="M26" s="8" t="s">
        <v>296</v>
      </c>
      <c r="N26" s="8" t="s">
        <v>1181</v>
      </c>
      <c r="O26" s="8" t="s">
        <v>40</v>
      </c>
      <c r="P26" s="8">
        <v>1</v>
      </c>
      <c r="Q26" s="8" t="s">
        <v>72</v>
      </c>
      <c r="R26" s="5"/>
      <c r="S26" s="5">
        <v>90000000</v>
      </c>
      <c r="T26" s="5">
        <f t="shared" ref="T26:T28" si="4">S26</f>
        <v>90000000</v>
      </c>
      <c r="U26" s="5" t="s">
        <v>42</v>
      </c>
      <c r="V26" s="8" t="s">
        <v>43</v>
      </c>
      <c r="W26" s="8" t="s">
        <v>589</v>
      </c>
      <c r="X26" s="8">
        <v>3009133992</v>
      </c>
      <c r="Y26" s="8" t="s">
        <v>590</v>
      </c>
      <c r="Z26" s="8"/>
      <c r="AA26" s="8" t="s">
        <v>61</v>
      </c>
      <c r="AB26" s="8" t="s">
        <v>984</v>
      </c>
      <c r="AC26" s="8" t="s">
        <v>399</v>
      </c>
      <c r="AD26" s="18"/>
      <c r="AE26" s="18"/>
    </row>
    <row r="27" spans="1:31" ht="82.5" x14ac:dyDescent="0.25">
      <c r="A27" s="18" t="s">
        <v>605</v>
      </c>
      <c r="B27" s="8" t="s">
        <v>61</v>
      </c>
      <c r="C27" s="34">
        <v>26</v>
      </c>
      <c r="D27" s="8" t="s">
        <v>1058</v>
      </c>
      <c r="E27" s="8"/>
      <c r="F27" s="8"/>
      <c r="G27" s="8" t="s">
        <v>606</v>
      </c>
      <c r="H27" s="8" t="s">
        <v>1475</v>
      </c>
      <c r="I27" s="8" t="s">
        <v>74</v>
      </c>
      <c r="J27" s="41">
        <v>4</v>
      </c>
      <c r="K27" s="8" t="s">
        <v>47</v>
      </c>
      <c r="L27" s="8">
        <v>5</v>
      </c>
      <c r="M27" s="8" t="s">
        <v>607</v>
      </c>
      <c r="N27" s="8" t="s">
        <v>1177</v>
      </c>
      <c r="O27" s="8" t="s">
        <v>40</v>
      </c>
      <c r="P27" s="8">
        <v>1</v>
      </c>
      <c r="Q27" s="8" t="s">
        <v>72</v>
      </c>
      <c r="R27" s="5"/>
      <c r="S27" s="5">
        <v>100000000</v>
      </c>
      <c r="T27" s="5">
        <f t="shared" si="4"/>
        <v>100000000</v>
      </c>
      <c r="U27" s="5" t="s">
        <v>42</v>
      </c>
      <c r="V27" s="8" t="s">
        <v>43</v>
      </c>
      <c r="W27" s="8" t="s">
        <v>589</v>
      </c>
      <c r="X27" s="8">
        <v>3009133992</v>
      </c>
      <c r="Y27" s="8" t="s">
        <v>590</v>
      </c>
      <c r="Z27" s="8"/>
      <c r="AA27" s="8" t="s">
        <v>61</v>
      </c>
      <c r="AB27" s="8" t="s">
        <v>984</v>
      </c>
      <c r="AC27" s="8" t="s">
        <v>399</v>
      </c>
      <c r="AD27" s="18"/>
      <c r="AE27" s="18"/>
    </row>
    <row r="28" spans="1:31" ht="66" x14ac:dyDescent="0.25">
      <c r="A28" s="18" t="s">
        <v>609</v>
      </c>
      <c r="B28" s="8" t="s">
        <v>61</v>
      </c>
      <c r="C28" s="34">
        <v>27</v>
      </c>
      <c r="D28" s="8">
        <v>80111607</v>
      </c>
      <c r="E28" s="8"/>
      <c r="F28" s="8"/>
      <c r="G28" s="8" t="s">
        <v>608</v>
      </c>
      <c r="H28" s="8" t="s">
        <v>1476</v>
      </c>
      <c r="I28" s="8" t="s">
        <v>37</v>
      </c>
      <c r="J28" s="41">
        <v>1</v>
      </c>
      <c r="K28" s="8" t="s">
        <v>38</v>
      </c>
      <c r="L28" s="8">
        <v>11</v>
      </c>
      <c r="M28" s="8" t="s">
        <v>1474</v>
      </c>
      <c r="N28" s="8" t="s">
        <v>1175</v>
      </c>
      <c r="O28" s="8" t="s">
        <v>54</v>
      </c>
      <c r="P28" s="8">
        <v>0</v>
      </c>
      <c r="Q28" s="8" t="s">
        <v>72</v>
      </c>
      <c r="R28" s="5">
        <v>361235998</v>
      </c>
      <c r="S28" s="5">
        <f>+R28*L28</f>
        <v>3973595978</v>
      </c>
      <c r="T28" s="5">
        <f t="shared" si="4"/>
        <v>3973595978</v>
      </c>
      <c r="U28" s="5" t="s">
        <v>42</v>
      </c>
      <c r="V28" s="8" t="s">
        <v>43</v>
      </c>
      <c r="W28" s="8" t="s">
        <v>579</v>
      </c>
      <c r="X28" s="8">
        <v>3009133992</v>
      </c>
      <c r="Y28" s="8" t="s">
        <v>581</v>
      </c>
      <c r="Z28" s="8"/>
      <c r="AA28" s="8" t="s">
        <v>61</v>
      </c>
      <c r="AB28" s="8" t="s">
        <v>984</v>
      </c>
      <c r="AC28" s="8" t="s">
        <v>399</v>
      </c>
      <c r="AD28" s="18"/>
      <c r="AE28" s="18"/>
    </row>
    <row r="29" spans="1:31" s="35" customFormat="1" ht="82.5" customHeight="1" x14ac:dyDescent="0.25">
      <c r="A29" s="18" t="s">
        <v>132</v>
      </c>
      <c r="B29" s="8" t="s">
        <v>133</v>
      </c>
      <c r="C29" s="34">
        <v>28</v>
      </c>
      <c r="D29" s="8" t="s">
        <v>134</v>
      </c>
      <c r="E29" s="8"/>
      <c r="F29" s="8"/>
      <c r="G29" s="8" t="s">
        <v>646</v>
      </c>
      <c r="H29" s="8" t="s">
        <v>35</v>
      </c>
      <c r="I29" s="18" t="s">
        <v>37</v>
      </c>
      <c r="J29" s="43">
        <v>1</v>
      </c>
      <c r="K29" s="18" t="s">
        <v>66</v>
      </c>
      <c r="L29" s="8">
        <v>4</v>
      </c>
      <c r="M29" s="8" t="s">
        <v>39</v>
      </c>
      <c r="N29" s="8" t="s">
        <v>1177</v>
      </c>
      <c r="O29" s="8" t="s">
        <v>54</v>
      </c>
      <c r="P29" s="8">
        <v>0</v>
      </c>
      <c r="Q29" s="8" t="s">
        <v>72</v>
      </c>
      <c r="R29" s="36">
        <v>10500000</v>
      </c>
      <c r="S29" s="5">
        <f t="shared" ref="S29:S75" si="5">R29*L29</f>
        <v>42000000</v>
      </c>
      <c r="T29" s="5">
        <f t="shared" ref="T29:T67" si="6">+S29</f>
        <v>42000000</v>
      </c>
      <c r="U29" s="18" t="s">
        <v>42</v>
      </c>
      <c r="V29" s="5" t="s">
        <v>43</v>
      </c>
      <c r="W29" s="8" t="s">
        <v>140</v>
      </c>
      <c r="X29" s="8">
        <v>3009133992</v>
      </c>
      <c r="Y29" s="8" t="s">
        <v>141</v>
      </c>
      <c r="Z29" s="8"/>
      <c r="AA29" s="8" t="s">
        <v>133</v>
      </c>
      <c r="AB29" s="8" t="s">
        <v>986</v>
      </c>
      <c r="AC29" s="8" t="s">
        <v>399</v>
      </c>
      <c r="AD29" s="18"/>
      <c r="AE29" s="18"/>
    </row>
    <row r="30" spans="1:31" s="35" customFormat="1" ht="99" customHeight="1" x14ac:dyDescent="0.25">
      <c r="A30" s="18" t="s">
        <v>748</v>
      </c>
      <c r="B30" s="8" t="s">
        <v>133</v>
      </c>
      <c r="C30" s="34">
        <v>29</v>
      </c>
      <c r="D30" s="8" t="s">
        <v>134</v>
      </c>
      <c r="E30" s="8"/>
      <c r="F30" s="8"/>
      <c r="G30" s="8" t="s">
        <v>647</v>
      </c>
      <c r="H30" s="8" t="s">
        <v>35</v>
      </c>
      <c r="I30" s="18" t="s">
        <v>37</v>
      </c>
      <c r="J30" s="43">
        <v>1</v>
      </c>
      <c r="K30" s="18" t="s">
        <v>66</v>
      </c>
      <c r="L30" s="8">
        <v>4</v>
      </c>
      <c r="M30" s="8" t="s">
        <v>39</v>
      </c>
      <c r="N30" s="8" t="s">
        <v>1177</v>
      </c>
      <c r="O30" s="8" t="s">
        <v>54</v>
      </c>
      <c r="P30" s="8">
        <v>0</v>
      </c>
      <c r="Q30" s="8" t="s">
        <v>72</v>
      </c>
      <c r="R30" s="36">
        <v>12000000</v>
      </c>
      <c r="S30" s="5">
        <f t="shared" si="5"/>
        <v>48000000</v>
      </c>
      <c r="T30" s="5">
        <f t="shared" si="6"/>
        <v>48000000</v>
      </c>
      <c r="U30" s="18" t="s">
        <v>42</v>
      </c>
      <c r="V30" s="5" t="s">
        <v>43</v>
      </c>
      <c r="W30" s="8" t="s">
        <v>140</v>
      </c>
      <c r="X30" s="8">
        <v>3009133992</v>
      </c>
      <c r="Y30" s="8" t="s">
        <v>141</v>
      </c>
      <c r="Z30" s="8"/>
      <c r="AA30" s="8" t="s">
        <v>133</v>
      </c>
      <c r="AB30" s="8" t="s">
        <v>986</v>
      </c>
      <c r="AC30" s="8" t="s">
        <v>399</v>
      </c>
      <c r="AD30" s="18"/>
      <c r="AE30" s="18"/>
    </row>
    <row r="31" spans="1:31" s="35" customFormat="1" ht="82.5" customHeight="1" x14ac:dyDescent="0.25">
      <c r="A31" s="18" t="s">
        <v>749</v>
      </c>
      <c r="B31" s="8" t="s">
        <v>133</v>
      </c>
      <c r="C31" s="34">
        <v>30</v>
      </c>
      <c r="D31" s="8">
        <v>80161500</v>
      </c>
      <c r="E31" s="8"/>
      <c r="F31" s="8"/>
      <c r="G31" s="8" t="s">
        <v>649</v>
      </c>
      <c r="H31" s="8" t="s">
        <v>35</v>
      </c>
      <c r="I31" s="18" t="s">
        <v>37</v>
      </c>
      <c r="J31" s="43">
        <v>1</v>
      </c>
      <c r="K31" s="18" t="s">
        <v>66</v>
      </c>
      <c r="L31" s="8">
        <v>4</v>
      </c>
      <c r="M31" s="8" t="s">
        <v>39</v>
      </c>
      <c r="N31" s="8" t="s">
        <v>1177</v>
      </c>
      <c r="O31" s="8" t="s">
        <v>54</v>
      </c>
      <c r="P31" s="8">
        <v>0</v>
      </c>
      <c r="Q31" s="8" t="s">
        <v>72</v>
      </c>
      <c r="R31" s="36">
        <v>8500000</v>
      </c>
      <c r="S31" s="5">
        <f t="shared" si="5"/>
        <v>34000000</v>
      </c>
      <c r="T31" s="5">
        <f t="shared" si="6"/>
        <v>34000000</v>
      </c>
      <c r="U31" s="18" t="s">
        <v>42</v>
      </c>
      <c r="V31" s="5" t="s">
        <v>43</v>
      </c>
      <c r="W31" s="8" t="s">
        <v>140</v>
      </c>
      <c r="X31" s="8">
        <v>3009133992</v>
      </c>
      <c r="Y31" s="8" t="s">
        <v>141</v>
      </c>
      <c r="Z31" s="8"/>
      <c r="AA31" s="8" t="s">
        <v>133</v>
      </c>
      <c r="AB31" s="8" t="s">
        <v>986</v>
      </c>
      <c r="AC31" s="8" t="s">
        <v>399</v>
      </c>
      <c r="AD31" s="18"/>
      <c r="AE31" s="18"/>
    </row>
    <row r="32" spans="1:31" s="35" customFormat="1" ht="115.5" customHeight="1" x14ac:dyDescent="0.25">
      <c r="A32" s="18" t="s">
        <v>750</v>
      </c>
      <c r="B32" s="8" t="s">
        <v>133</v>
      </c>
      <c r="C32" s="34">
        <v>31</v>
      </c>
      <c r="D32" s="8" t="s">
        <v>142</v>
      </c>
      <c r="E32" s="8"/>
      <c r="F32" s="8"/>
      <c r="G32" s="8" t="s">
        <v>650</v>
      </c>
      <c r="H32" s="8" t="s">
        <v>35</v>
      </c>
      <c r="I32" s="18" t="s">
        <v>37</v>
      </c>
      <c r="J32" s="43">
        <v>1</v>
      </c>
      <c r="K32" s="18" t="s">
        <v>66</v>
      </c>
      <c r="L32" s="8">
        <v>4</v>
      </c>
      <c r="M32" s="8" t="s">
        <v>39</v>
      </c>
      <c r="N32" s="8" t="s">
        <v>1177</v>
      </c>
      <c r="O32" s="8" t="s">
        <v>54</v>
      </c>
      <c r="P32" s="8">
        <v>0</v>
      </c>
      <c r="Q32" s="8" t="s">
        <v>72</v>
      </c>
      <c r="R32" s="36">
        <v>10500000</v>
      </c>
      <c r="S32" s="5">
        <f t="shared" si="5"/>
        <v>42000000</v>
      </c>
      <c r="T32" s="5">
        <f t="shared" si="6"/>
        <v>42000000</v>
      </c>
      <c r="U32" s="18" t="s">
        <v>42</v>
      </c>
      <c r="V32" s="5" t="s">
        <v>43</v>
      </c>
      <c r="W32" s="8" t="s">
        <v>144</v>
      </c>
      <c r="X32" s="8">
        <v>3009133992</v>
      </c>
      <c r="Y32" s="8" t="s">
        <v>145</v>
      </c>
      <c r="Z32" s="8"/>
      <c r="AA32" s="8" t="s">
        <v>133</v>
      </c>
      <c r="AB32" s="8" t="s">
        <v>986</v>
      </c>
      <c r="AC32" s="8" t="s">
        <v>399</v>
      </c>
      <c r="AD32" s="18"/>
      <c r="AE32" s="18"/>
    </row>
    <row r="33" spans="1:31" s="35" customFormat="1" ht="66" customHeight="1" x14ac:dyDescent="0.25">
      <c r="A33" s="18" t="s">
        <v>751</v>
      </c>
      <c r="B33" s="8" t="s">
        <v>133</v>
      </c>
      <c r="C33" s="34">
        <v>32</v>
      </c>
      <c r="D33" s="8" t="s">
        <v>1060</v>
      </c>
      <c r="E33" s="8"/>
      <c r="F33" s="8"/>
      <c r="G33" s="8" t="s">
        <v>652</v>
      </c>
      <c r="H33" s="8" t="s">
        <v>35</v>
      </c>
      <c r="I33" s="18" t="s">
        <v>37</v>
      </c>
      <c r="J33" s="43">
        <v>1</v>
      </c>
      <c r="K33" s="18" t="s">
        <v>66</v>
      </c>
      <c r="L33" s="8">
        <v>4</v>
      </c>
      <c r="M33" s="8" t="s">
        <v>39</v>
      </c>
      <c r="N33" s="8" t="s">
        <v>1177</v>
      </c>
      <c r="O33" s="8" t="s">
        <v>54</v>
      </c>
      <c r="P33" s="8">
        <v>0</v>
      </c>
      <c r="Q33" s="8" t="s">
        <v>72</v>
      </c>
      <c r="R33" s="36">
        <v>11000000</v>
      </c>
      <c r="S33" s="5">
        <f t="shared" si="5"/>
        <v>44000000</v>
      </c>
      <c r="T33" s="5">
        <f t="shared" si="6"/>
        <v>44000000</v>
      </c>
      <c r="U33" s="18" t="s">
        <v>42</v>
      </c>
      <c r="V33" s="5" t="s">
        <v>43</v>
      </c>
      <c r="W33" s="8" t="s">
        <v>140</v>
      </c>
      <c r="X33" s="8">
        <v>3009133992</v>
      </c>
      <c r="Y33" s="8" t="s">
        <v>141</v>
      </c>
      <c r="Z33" s="8"/>
      <c r="AA33" s="8" t="s">
        <v>133</v>
      </c>
      <c r="AB33" s="8" t="s">
        <v>986</v>
      </c>
      <c r="AC33" s="8" t="s">
        <v>399</v>
      </c>
      <c r="AD33" s="18"/>
      <c r="AE33" s="18"/>
    </row>
    <row r="34" spans="1:31" s="35" customFormat="1" ht="82.5" customHeight="1" x14ac:dyDescent="0.25">
      <c r="A34" s="18" t="s">
        <v>752</v>
      </c>
      <c r="B34" s="8" t="s">
        <v>133</v>
      </c>
      <c r="C34" s="34">
        <v>33</v>
      </c>
      <c r="D34" s="8" t="s">
        <v>1165</v>
      </c>
      <c r="E34" s="8"/>
      <c r="F34" s="8"/>
      <c r="G34" s="8" t="s">
        <v>654</v>
      </c>
      <c r="H34" s="8" t="s">
        <v>35</v>
      </c>
      <c r="I34" s="18" t="s">
        <v>37</v>
      </c>
      <c r="J34" s="43">
        <v>1</v>
      </c>
      <c r="K34" s="18" t="s">
        <v>66</v>
      </c>
      <c r="L34" s="8">
        <v>4</v>
      </c>
      <c r="M34" s="8" t="s">
        <v>39</v>
      </c>
      <c r="N34" s="8" t="s">
        <v>1177</v>
      </c>
      <c r="O34" s="8" t="s">
        <v>54</v>
      </c>
      <c r="P34" s="8">
        <v>0</v>
      </c>
      <c r="Q34" s="8" t="s">
        <v>72</v>
      </c>
      <c r="R34" s="36">
        <v>11000000</v>
      </c>
      <c r="S34" s="5">
        <f t="shared" si="5"/>
        <v>44000000</v>
      </c>
      <c r="T34" s="5">
        <f t="shared" si="6"/>
        <v>44000000</v>
      </c>
      <c r="U34" s="18" t="s">
        <v>42</v>
      </c>
      <c r="V34" s="5" t="s">
        <v>43</v>
      </c>
      <c r="W34" s="8" t="s">
        <v>140</v>
      </c>
      <c r="X34" s="8">
        <v>3009133992</v>
      </c>
      <c r="Y34" s="8" t="s">
        <v>141</v>
      </c>
      <c r="Z34" s="8"/>
      <c r="AA34" s="8" t="s">
        <v>133</v>
      </c>
      <c r="AB34" s="8" t="s">
        <v>986</v>
      </c>
      <c r="AC34" s="8" t="s">
        <v>399</v>
      </c>
      <c r="AD34" s="18"/>
      <c r="AE34" s="18"/>
    </row>
    <row r="35" spans="1:31" s="35" customFormat="1" ht="82.5" customHeight="1" x14ac:dyDescent="0.25">
      <c r="A35" s="18" t="s">
        <v>753</v>
      </c>
      <c r="B35" s="8" t="s">
        <v>133</v>
      </c>
      <c r="C35" s="34">
        <v>34</v>
      </c>
      <c r="D35" s="8" t="s">
        <v>1165</v>
      </c>
      <c r="E35" s="8"/>
      <c r="F35" s="8"/>
      <c r="G35" s="8" t="s">
        <v>656</v>
      </c>
      <c r="H35" s="8" t="s">
        <v>35</v>
      </c>
      <c r="I35" s="18" t="s">
        <v>37</v>
      </c>
      <c r="J35" s="43">
        <v>1</v>
      </c>
      <c r="K35" s="18" t="s">
        <v>66</v>
      </c>
      <c r="L35" s="8">
        <v>4</v>
      </c>
      <c r="M35" s="8" t="s">
        <v>39</v>
      </c>
      <c r="N35" s="8" t="s">
        <v>1177</v>
      </c>
      <c r="O35" s="8" t="s">
        <v>54</v>
      </c>
      <c r="P35" s="8">
        <v>0</v>
      </c>
      <c r="Q35" s="8" t="s">
        <v>72</v>
      </c>
      <c r="R35" s="36">
        <v>11000000</v>
      </c>
      <c r="S35" s="5">
        <f t="shared" si="5"/>
        <v>44000000</v>
      </c>
      <c r="T35" s="5">
        <f t="shared" si="6"/>
        <v>44000000</v>
      </c>
      <c r="U35" s="18" t="s">
        <v>42</v>
      </c>
      <c r="V35" s="5" t="s">
        <v>43</v>
      </c>
      <c r="W35" s="8" t="s">
        <v>140</v>
      </c>
      <c r="X35" s="8">
        <v>3009133992</v>
      </c>
      <c r="Y35" s="8" t="s">
        <v>141</v>
      </c>
      <c r="Z35" s="8"/>
      <c r="AA35" s="8" t="s">
        <v>133</v>
      </c>
      <c r="AB35" s="8" t="s">
        <v>986</v>
      </c>
      <c r="AC35" s="8" t="s">
        <v>399</v>
      </c>
      <c r="AD35" s="18"/>
      <c r="AE35" s="18"/>
    </row>
    <row r="36" spans="1:31" s="35" customFormat="1" ht="82.5" customHeight="1" x14ac:dyDescent="0.25">
      <c r="A36" s="18" t="s">
        <v>754</v>
      </c>
      <c r="B36" s="8" t="s">
        <v>133</v>
      </c>
      <c r="C36" s="34">
        <v>35</v>
      </c>
      <c r="D36" s="8" t="s">
        <v>148</v>
      </c>
      <c r="E36" s="8"/>
      <c r="F36" s="8"/>
      <c r="G36" s="8" t="s">
        <v>658</v>
      </c>
      <c r="H36" s="8" t="s">
        <v>35</v>
      </c>
      <c r="I36" s="18" t="s">
        <v>37</v>
      </c>
      <c r="J36" s="43">
        <v>1</v>
      </c>
      <c r="K36" s="18" t="s">
        <v>66</v>
      </c>
      <c r="L36" s="8">
        <v>4</v>
      </c>
      <c r="M36" s="8" t="s">
        <v>39</v>
      </c>
      <c r="N36" s="8" t="s">
        <v>1177</v>
      </c>
      <c r="O36" s="8" t="s">
        <v>54</v>
      </c>
      <c r="P36" s="8">
        <v>0</v>
      </c>
      <c r="Q36" s="8" t="s">
        <v>72</v>
      </c>
      <c r="R36" s="36">
        <v>7000000</v>
      </c>
      <c r="S36" s="5">
        <f t="shared" si="5"/>
        <v>28000000</v>
      </c>
      <c r="T36" s="5">
        <f t="shared" si="6"/>
        <v>28000000</v>
      </c>
      <c r="U36" s="18" t="s">
        <v>42</v>
      </c>
      <c r="V36" s="5" t="s">
        <v>43</v>
      </c>
      <c r="W36" s="8" t="s">
        <v>140</v>
      </c>
      <c r="X36" s="8">
        <v>3009133992</v>
      </c>
      <c r="Y36" s="8" t="s">
        <v>141</v>
      </c>
      <c r="Z36" s="8"/>
      <c r="AA36" s="8" t="s">
        <v>133</v>
      </c>
      <c r="AB36" s="8" t="s">
        <v>986</v>
      </c>
      <c r="AC36" s="8" t="s">
        <v>399</v>
      </c>
      <c r="AD36" s="18"/>
      <c r="AE36" s="18"/>
    </row>
    <row r="37" spans="1:31" s="35" customFormat="1" ht="99" customHeight="1" x14ac:dyDescent="0.25">
      <c r="A37" s="18" t="s">
        <v>755</v>
      </c>
      <c r="B37" s="8" t="s">
        <v>133</v>
      </c>
      <c r="C37" s="34">
        <v>36</v>
      </c>
      <c r="D37" s="8" t="s">
        <v>148</v>
      </c>
      <c r="E37" s="8"/>
      <c r="F37" s="8"/>
      <c r="G37" s="8" t="s">
        <v>660</v>
      </c>
      <c r="H37" s="8" t="s">
        <v>35</v>
      </c>
      <c r="I37" s="18" t="s">
        <v>37</v>
      </c>
      <c r="J37" s="43">
        <v>1</v>
      </c>
      <c r="K37" s="18" t="s">
        <v>66</v>
      </c>
      <c r="L37" s="8">
        <v>4</v>
      </c>
      <c r="M37" s="8" t="s">
        <v>39</v>
      </c>
      <c r="N37" s="8" t="s">
        <v>1177</v>
      </c>
      <c r="O37" s="8" t="s">
        <v>54</v>
      </c>
      <c r="P37" s="8">
        <v>0</v>
      </c>
      <c r="Q37" s="8" t="s">
        <v>72</v>
      </c>
      <c r="R37" s="36">
        <v>11000000</v>
      </c>
      <c r="S37" s="5">
        <f t="shared" si="5"/>
        <v>44000000</v>
      </c>
      <c r="T37" s="5">
        <f t="shared" si="6"/>
        <v>44000000</v>
      </c>
      <c r="U37" s="18" t="s">
        <v>42</v>
      </c>
      <c r="V37" s="5" t="s">
        <v>43</v>
      </c>
      <c r="W37" s="8" t="s">
        <v>140</v>
      </c>
      <c r="X37" s="8">
        <v>3009133992</v>
      </c>
      <c r="Y37" s="8" t="s">
        <v>141</v>
      </c>
      <c r="Z37" s="8"/>
      <c r="AA37" s="8" t="s">
        <v>133</v>
      </c>
      <c r="AB37" s="8" t="s">
        <v>986</v>
      </c>
      <c r="AC37" s="8" t="s">
        <v>399</v>
      </c>
      <c r="AD37" s="18"/>
      <c r="AE37" s="18"/>
    </row>
    <row r="38" spans="1:31" s="35" customFormat="1" ht="99" customHeight="1" x14ac:dyDescent="0.25">
      <c r="A38" s="18" t="s">
        <v>756</v>
      </c>
      <c r="B38" s="8" t="s">
        <v>133</v>
      </c>
      <c r="C38" s="34">
        <v>37</v>
      </c>
      <c r="D38" s="8" t="s">
        <v>148</v>
      </c>
      <c r="E38" s="8"/>
      <c r="F38" s="8"/>
      <c r="G38" s="8" t="s">
        <v>662</v>
      </c>
      <c r="H38" s="8" t="s">
        <v>35</v>
      </c>
      <c r="I38" s="18" t="s">
        <v>37</v>
      </c>
      <c r="J38" s="43">
        <v>1</v>
      </c>
      <c r="K38" s="18" t="s">
        <v>66</v>
      </c>
      <c r="L38" s="8">
        <v>4</v>
      </c>
      <c r="M38" s="8" t="s">
        <v>39</v>
      </c>
      <c r="N38" s="8" t="s">
        <v>1177</v>
      </c>
      <c r="O38" s="8" t="s">
        <v>54</v>
      </c>
      <c r="P38" s="8">
        <v>0</v>
      </c>
      <c r="Q38" s="8" t="s">
        <v>72</v>
      </c>
      <c r="R38" s="36">
        <v>8500000</v>
      </c>
      <c r="S38" s="5">
        <f t="shared" si="5"/>
        <v>34000000</v>
      </c>
      <c r="T38" s="5">
        <f t="shared" si="6"/>
        <v>34000000</v>
      </c>
      <c r="U38" s="18" t="s">
        <v>42</v>
      </c>
      <c r="V38" s="5" t="s">
        <v>43</v>
      </c>
      <c r="W38" s="8" t="s">
        <v>140</v>
      </c>
      <c r="X38" s="8">
        <v>3009133992</v>
      </c>
      <c r="Y38" s="8" t="s">
        <v>141</v>
      </c>
      <c r="Z38" s="8"/>
      <c r="AA38" s="8" t="s">
        <v>133</v>
      </c>
      <c r="AB38" s="8" t="s">
        <v>986</v>
      </c>
      <c r="AC38" s="8" t="s">
        <v>399</v>
      </c>
      <c r="AD38" s="18"/>
      <c r="AE38" s="18"/>
    </row>
    <row r="39" spans="1:31" s="35" customFormat="1" ht="115.5" customHeight="1" x14ac:dyDescent="0.25">
      <c r="A39" s="18" t="s">
        <v>757</v>
      </c>
      <c r="B39" s="8" t="s">
        <v>133</v>
      </c>
      <c r="C39" s="34">
        <v>38</v>
      </c>
      <c r="D39" s="8">
        <v>81111504</v>
      </c>
      <c r="E39" s="8"/>
      <c r="F39" s="8"/>
      <c r="G39" s="8" t="s">
        <v>664</v>
      </c>
      <c r="H39" s="8" t="s">
        <v>35</v>
      </c>
      <c r="I39" s="18" t="s">
        <v>37</v>
      </c>
      <c r="J39" s="43">
        <v>1</v>
      </c>
      <c r="K39" s="18" t="s">
        <v>66</v>
      </c>
      <c r="L39" s="8">
        <v>4</v>
      </c>
      <c r="M39" s="8" t="s">
        <v>39</v>
      </c>
      <c r="N39" s="8" t="s">
        <v>1177</v>
      </c>
      <c r="O39" s="8" t="s">
        <v>54</v>
      </c>
      <c r="P39" s="8">
        <v>0</v>
      </c>
      <c r="Q39" s="8" t="s">
        <v>72</v>
      </c>
      <c r="R39" s="36">
        <v>10500000</v>
      </c>
      <c r="S39" s="5">
        <f t="shared" si="5"/>
        <v>42000000</v>
      </c>
      <c r="T39" s="5">
        <f t="shared" si="6"/>
        <v>42000000</v>
      </c>
      <c r="U39" s="18" t="s">
        <v>42</v>
      </c>
      <c r="V39" s="5" t="s">
        <v>43</v>
      </c>
      <c r="W39" s="8" t="s">
        <v>140</v>
      </c>
      <c r="X39" s="8">
        <v>3009133992</v>
      </c>
      <c r="Y39" s="8" t="s">
        <v>141</v>
      </c>
      <c r="Z39" s="8"/>
      <c r="AA39" s="8" t="s">
        <v>133</v>
      </c>
      <c r="AB39" s="8" t="s">
        <v>986</v>
      </c>
      <c r="AC39" s="8" t="s">
        <v>399</v>
      </c>
      <c r="AD39" s="18"/>
      <c r="AE39" s="18"/>
    </row>
    <row r="40" spans="1:31" s="35" customFormat="1" ht="115.5" customHeight="1" x14ac:dyDescent="0.25">
      <c r="A40" s="18" t="s">
        <v>758</v>
      </c>
      <c r="B40" s="8" t="s">
        <v>133</v>
      </c>
      <c r="C40" s="34">
        <v>39</v>
      </c>
      <c r="D40" s="8" t="s">
        <v>148</v>
      </c>
      <c r="E40" s="8"/>
      <c r="F40" s="8"/>
      <c r="G40" s="8" t="s">
        <v>665</v>
      </c>
      <c r="H40" s="8" t="s">
        <v>35</v>
      </c>
      <c r="I40" s="18" t="s">
        <v>37</v>
      </c>
      <c r="J40" s="43">
        <v>1</v>
      </c>
      <c r="K40" s="18" t="s">
        <v>66</v>
      </c>
      <c r="L40" s="8">
        <v>4</v>
      </c>
      <c r="M40" s="8" t="s">
        <v>39</v>
      </c>
      <c r="N40" s="8" t="s">
        <v>1177</v>
      </c>
      <c r="O40" s="8" t="s">
        <v>54</v>
      </c>
      <c r="P40" s="8">
        <v>0</v>
      </c>
      <c r="Q40" s="8" t="s">
        <v>72</v>
      </c>
      <c r="R40" s="36">
        <v>11000000</v>
      </c>
      <c r="S40" s="5">
        <f t="shared" si="5"/>
        <v>44000000</v>
      </c>
      <c r="T40" s="5">
        <f t="shared" si="6"/>
        <v>44000000</v>
      </c>
      <c r="U40" s="18" t="s">
        <v>42</v>
      </c>
      <c r="V40" s="5" t="s">
        <v>43</v>
      </c>
      <c r="W40" s="8" t="s">
        <v>140</v>
      </c>
      <c r="X40" s="8">
        <v>3009133992</v>
      </c>
      <c r="Y40" s="8" t="s">
        <v>141</v>
      </c>
      <c r="Z40" s="8"/>
      <c r="AA40" s="8" t="s">
        <v>133</v>
      </c>
      <c r="AB40" s="8" t="s">
        <v>986</v>
      </c>
      <c r="AC40" s="8" t="s">
        <v>399</v>
      </c>
      <c r="AD40" s="18"/>
      <c r="AE40" s="18"/>
    </row>
    <row r="41" spans="1:31" s="35" customFormat="1" ht="132" customHeight="1" x14ac:dyDescent="0.25">
      <c r="A41" s="18" t="s">
        <v>759</v>
      </c>
      <c r="B41" s="8" t="s">
        <v>133</v>
      </c>
      <c r="C41" s="34">
        <v>40</v>
      </c>
      <c r="D41" s="8" t="s">
        <v>148</v>
      </c>
      <c r="E41" s="8"/>
      <c r="F41" s="8"/>
      <c r="G41" s="8" t="s">
        <v>667</v>
      </c>
      <c r="H41" s="8" t="s">
        <v>35</v>
      </c>
      <c r="I41" s="18" t="s">
        <v>37</v>
      </c>
      <c r="J41" s="43">
        <v>1</v>
      </c>
      <c r="K41" s="18" t="s">
        <v>66</v>
      </c>
      <c r="L41" s="8">
        <v>4</v>
      </c>
      <c r="M41" s="8" t="s">
        <v>39</v>
      </c>
      <c r="N41" s="8" t="s">
        <v>1177</v>
      </c>
      <c r="O41" s="8" t="s">
        <v>54</v>
      </c>
      <c r="P41" s="8">
        <v>0</v>
      </c>
      <c r="Q41" s="8" t="s">
        <v>72</v>
      </c>
      <c r="R41" s="36">
        <v>11000000</v>
      </c>
      <c r="S41" s="5">
        <f t="shared" si="5"/>
        <v>44000000</v>
      </c>
      <c r="T41" s="5">
        <f t="shared" si="6"/>
        <v>44000000</v>
      </c>
      <c r="U41" s="18" t="s">
        <v>42</v>
      </c>
      <c r="V41" s="5" t="s">
        <v>43</v>
      </c>
      <c r="W41" s="8" t="s">
        <v>140</v>
      </c>
      <c r="X41" s="8">
        <v>3009133992</v>
      </c>
      <c r="Y41" s="8" t="s">
        <v>141</v>
      </c>
      <c r="Z41" s="8"/>
      <c r="AA41" s="8" t="s">
        <v>133</v>
      </c>
      <c r="AB41" s="8" t="s">
        <v>986</v>
      </c>
      <c r="AC41" s="8" t="s">
        <v>399</v>
      </c>
      <c r="AD41" s="18"/>
      <c r="AE41" s="18"/>
    </row>
    <row r="42" spans="1:31" s="35" customFormat="1" ht="99" customHeight="1" x14ac:dyDescent="0.25">
      <c r="A42" s="18" t="s">
        <v>760</v>
      </c>
      <c r="B42" s="8" t="s">
        <v>133</v>
      </c>
      <c r="C42" s="34">
        <v>41</v>
      </c>
      <c r="D42" s="8" t="s">
        <v>148</v>
      </c>
      <c r="E42" s="8"/>
      <c r="F42" s="8"/>
      <c r="G42" s="8" t="s">
        <v>669</v>
      </c>
      <c r="H42" s="8" t="s">
        <v>35</v>
      </c>
      <c r="I42" s="18" t="s">
        <v>37</v>
      </c>
      <c r="J42" s="43">
        <v>1</v>
      </c>
      <c r="K42" s="18" t="s">
        <v>66</v>
      </c>
      <c r="L42" s="8">
        <v>4</v>
      </c>
      <c r="M42" s="8" t="s">
        <v>39</v>
      </c>
      <c r="N42" s="8" t="s">
        <v>1177</v>
      </c>
      <c r="O42" s="8" t="s">
        <v>54</v>
      </c>
      <c r="P42" s="8">
        <v>0</v>
      </c>
      <c r="Q42" s="8" t="s">
        <v>72</v>
      </c>
      <c r="R42" s="36">
        <v>11000000</v>
      </c>
      <c r="S42" s="5">
        <f t="shared" si="5"/>
        <v>44000000</v>
      </c>
      <c r="T42" s="5">
        <f t="shared" si="6"/>
        <v>44000000</v>
      </c>
      <c r="U42" s="18" t="s">
        <v>42</v>
      </c>
      <c r="V42" s="5" t="s">
        <v>43</v>
      </c>
      <c r="W42" s="8" t="s">
        <v>140</v>
      </c>
      <c r="X42" s="8">
        <v>3009133992</v>
      </c>
      <c r="Y42" s="8" t="s">
        <v>141</v>
      </c>
      <c r="Z42" s="8"/>
      <c r="AA42" s="8" t="s">
        <v>133</v>
      </c>
      <c r="AB42" s="8" t="s">
        <v>986</v>
      </c>
      <c r="AC42" s="8" t="s">
        <v>399</v>
      </c>
      <c r="AD42" s="18"/>
      <c r="AE42" s="18"/>
    </row>
    <row r="43" spans="1:31" s="35" customFormat="1" ht="132" customHeight="1" x14ac:dyDescent="0.25">
      <c r="A43" s="18" t="s">
        <v>761</v>
      </c>
      <c r="B43" s="8" t="s">
        <v>133</v>
      </c>
      <c r="C43" s="34">
        <v>42</v>
      </c>
      <c r="D43" s="8" t="s">
        <v>148</v>
      </c>
      <c r="E43" s="8"/>
      <c r="F43" s="8"/>
      <c r="G43" s="8" t="s">
        <v>671</v>
      </c>
      <c r="H43" s="8" t="s">
        <v>35</v>
      </c>
      <c r="I43" s="18" t="s">
        <v>37</v>
      </c>
      <c r="J43" s="43">
        <v>1</v>
      </c>
      <c r="K43" s="18" t="s">
        <v>66</v>
      </c>
      <c r="L43" s="8">
        <v>4</v>
      </c>
      <c r="M43" s="8" t="s">
        <v>39</v>
      </c>
      <c r="N43" s="8" t="s">
        <v>1177</v>
      </c>
      <c r="O43" s="8" t="s">
        <v>54</v>
      </c>
      <c r="P43" s="8">
        <v>0</v>
      </c>
      <c r="Q43" s="8" t="s">
        <v>72</v>
      </c>
      <c r="R43" s="36">
        <v>9500000</v>
      </c>
      <c r="S43" s="5">
        <f t="shared" si="5"/>
        <v>38000000</v>
      </c>
      <c r="T43" s="5">
        <f t="shared" si="6"/>
        <v>38000000</v>
      </c>
      <c r="U43" s="18" t="s">
        <v>42</v>
      </c>
      <c r="V43" s="5" t="s">
        <v>43</v>
      </c>
      <c r="W43" s="8" t="s">
        <v>140</v>
      </c>
      <c r="X43" s="8">
        <v>3009133992</v>
      </c>
      <c r="Y43" s="8" t="s">
        <v>141</v>
      </c>
      <c r="Z43" s="8"/>
      <c r="AA43" s="8" t="s">
        <v>133</v>
      </c>
      <c r="AB43" s="8" t="s">
        <v>986</v>
      </c>
      <c r="AC43" s="8" t="s">
        <v>399</v>
      </c>
      <c r="AD43" s="18"/>
      <c r="AE43" s="18"/>
    </row>
    <row r="44" spans="1:31" s="35" customFormat="1" ht="115.5" customHeight="1" x14ac:dyDescent="0.25">
      <c r="A44" s="18" t="s">
        <v>762</v>
      </c>
      <c r="B44" s="8" t="s">
        <v>133</v>
      </c>
      <c r="C44" s="34">
        <v>43</v>
      </c>
      <c r="D44" s="8" t="s">
        <v>1166</v>
      </c>
      <c r="E44" s="8"/>
      <c r="F44" s="8"/>
      <c r="G44" s="8" t="s">
        <v>673</v>
      </c>
      <c r="H44" s="8" t="s">
        <v>35</v>
      </c>
      <c r="I44" s="18" t="s">
        <v>37</v>
      </c>
      <c r="J44" s="43">
        <v>1</v>
      </c>
      <c r="K44" s="18" t="s">
        <v>66</v>
      </c>
      <c r="L44" s="8">
        <v>4</v>
      </c>
      <c r="M44" s="8" t="s">
        <v>39</v>
      </c>
      <c r="N44" s="8" t="s">
        <v>1177</v>
      </c>
      <c r="O44" s="8" t="s">
        <v>54</v>
      </c>
      <c r="P44" s="8">
        <v>0</v>
      </c>
      <c r="Q44" s="8" t="s">
        <v>72</v>
      </c>
      <c r="R44" s="36">
        <v>9500000</v>
      </c>
      <c r="S44" s="5">
        <f t="shared" si="5"/>
        <v>38000000</v>
      </c>
      <c r="T44" s="5">
        <f t="shared" si="6"/>
        <v>38000000</v>
      </c>
      <c r="U44" s="18" t="s">
        <v>42</v>
      </c>
      <c r="V44" s="5" t="s">
        <v>43</v>
      </c>
      <c r="W44" s="8" t="s">
        <v>140</v>
      </c>
      <c r="X44" s="8">
        <v>3009133992</v>
      </c>
      <c r="Y44" s="8" t="s">
        <v>141</v>
      </c>
      <c r="Z44" s="8"/>
      <c r="AA44" s="8" t="s">
        <v>133</v>
      </c>
      <c r="AB44" s="8" t="s">
        <v>986</v>
      </c>
      <c r="AC44" s="8" t="s">
        <v>399</v>
      </c>
      <c r="AD44" s="18"/>
      <c r="AE44" s="18"/>
    </row>
    <row r="45" spans="1:31" s="35" customFormat="1" ht="99" customHeight="1" x14ac:dyDescent="0.25">
      <c r="A45" s="18" t="s">
        <v>763</v>
      </c>
      <c r="B45" s="8" t="s">
        <v>133</v>
      </c>
      <c r="C45" s="34">
        <v>44</v>
      </c>
      <c r="D45" s="8" t="s">
        <v>1061</v>
      </c>
      <c r="E45" s="8"/>
      <c r="F45" s="8"/>
      <c r="G45" s="8" t="s">
        <v>675</v>
      </c>
      <c r="H45" s="8" t="s">
        <v>35</v>
      </c>
      <c r="I45" s="18" t="s">
        <v>63</v>
      </c>
      <c r="J45" s="41">
        <v>2</v>
      </c>
      <c r="K45" s="8" t="s">
        <v>76</v>
      </c>
      <c r="L45" s="8">
        <v>4</v>
      </c>
      <c r="M45" s="8" t="s">
        <v>39</v>
      </c>
      <c r="N45" s="8" t="s">
        <v>1177</v>
      </c>
      <c r="O45" s="8" t="s">
        <v>54</v>
      </c>
      <c r="P45" s="8">
        <v>0</v>
      </c>
      <c r="Q45" s="8" t="s">
        <v>72</v>
      </c>
      <c r="R45" s="36">
        <v>7000000</v>
      </c>
      <c r="S45" s="5">
        <f t="shared" si="5"/>
        <v>28000000</v>
      </c>
      <c r="T45" s="5">
        <f t="shared" si="6"/>
        <v>28000000</v>
      </c>
      <c r="U45" s="18" t="s">
        <v>42</v>
      </c>
      <c r="V45" s="5" t="s">
        <v>43</v>
      </c>
      <c r="W45" s="8" t="s">
        <v>140</v>
      </c>
      <c r="X45" s="8">
        <v>3009133992</v>
      </c>
      <c r="Y45" s="8" t="s">
        <v>141</v>
      </c>
      <c r="Z45" s="8"/>
      <c r="AA45" s="8" t="s">
        <v>133</v>
      </c>
      <c r="AB45" s="8" t="s">
        <v>986</v>
      </c>
      <c r="AC45" s="8" t="s">
        <v>399</v>
      </c>
      <c r="AD45" s="18"/>
      <c r="AE45" s="18"/>
    </row>
    <row r="46" spans="1:31" s="35" customFormat="1" ht="99" customHeight="1" x14ac:dyDescent="0.25">
      <c r="A46" s="18" t="s">
        <v>764</v>
      </c>
      <c r="B46" s="8" t="s">
        <v>133</v>
      </c>
      <c r="C46" s="34">
        <v>45</v>
      </c>
      <c r="D46" s="8" t="s">
        <v>148</v>
      </c>
      <c r="E46" s="8"/>
      <c r="F46" s="8"/>
      <c r="G46" s="8" t="s">
        <v>677</v>
      </c>
      <c r="H46" s="8" t="s">
        <v>35</v>
      </c>
      <c r="I46" s="18" t="s">
        <v>63</v>
      </c>
      <c r="J46" s="41">
        <v>2</v>
      </c>
      <c r="K46" s="8" t="s">
        <v>76</v>
      </c>
      <c r="L46" s="8">
        <v>4</v>
      </c>
      <c r="M46" s="8" t="s">
        <v>39</v>
      </c>
      <c r="N46" s="8" t="s">
        <v>1177</v>
      </c>
      <c r="O46" s="8" t="s">
        <v>54</v>
      </c>
      <c r="P46" s="8">
        <v>0</v>
      </c>
      <c r="Q46" s="8" t="s">
        <v>72</v>
      </c>
      <c r="R46" s="36">
        <v>9500000</v>
      </c>
      <c r="S46" s="5">
        <f t="shared" si="5"/>
        <v>38000000</v>
      </c>
      <c r="T46" s="5">
        <f t="shared" si="6"/>
        <v>38000000</v>
      </c>
      <c r="U46" s="18" t="s">
        <v>42</v>
      </c>
      <c r="V46" s="5" t="s">
        <v>43</v>
      </c>
      <c r="W46" s="8" t="s">
        <v>140</v>
      </c>
      <c r="X46" s="8">
        <v>3009133992</v>
      </c>
      <c r="Y46" s="8" t="s">
        <v>141</v>
      </c>
      <c r="Z46" s="8"/>
      <c r="AA46" s="8" t="s">
        <v>133</v>
      </c>
      <c r="AB46" s="8" t="s">
        <v>986</v>
      </c>
      <c r="AC46" s="8" t="s">
        <v>399</v>
      </c>
      <c r="AD46" s="18"/>
      <c r="AE46" s="18"/>
    </row>
    <row r="47" spans="1:31" s="35" customFormat="1" ht="82.5" customHeight="1" x14ac:dyDescent="0.25">
      <c r="A47" s="18" t="s">
        <v>765</v>
      </c>
      <c r="B47" s="8" t="s">
        <v>133</v>
      </c>
      <c r="C47" s="34">
        <v>46</v>
      </c>
      <c r="D47" s="8" t="s">
        <v>160</v>
      </c>
      <c r="E47" s="8"/>
      <c r="F47" s="8"/>
      <c r="G47" s="8" t="s">
        <v>679</v>
      </c>
      <c r="H47" s="8" t="s">
        <v>35</v>
      </c>
      <c r="I47" s="18" t="s">
        <v>63</v>
      </c>
      <c r="J47" s="41">
        <v>2</v>
      </c>
      <c r="K47" s="8" t="s">
        <v>76</v>
      </c>
      <c r="L47" s="8">
        <v>4</v>
      </c>
      <c r="M47" s="8" t="s">
        <v>39</v>
      </c>
      <c r="N47" s="8" t="s">
        <v>1177</v>
      </c>
      <c r="O47" s="8" t="s">
        <v>54</v>
      </c>
      <c r="P47" s="8">
        <v>0</v>
      </c>
      <c r="Q47" s="8" t="s">
        <v>72</v>
      </c>
      <c r="R47" s="36">
        <v>9500000</v>
      </c>
      <c r="S47" s="5">
        <f t="shared" si="5"/>
        <v>38000000</v>
      </c>
      <c r="T47" s="5">
        <f t="shared" si="6"/>
        <v>38000000</v>
      </c>
      <c r="U47" s="18" t="s">
        <v>42</v>
      </c>
      <c r="V47" s="5" t="s">
        <v>43</v>
      </c>
      <c r="W47" s="8" t="s">
        <v>140</v>
      </c>
      <c r="X47" s="8">
        <v>3009133992</v>
      </c>
      <c r="Y47" s="8" t="s">
        <v>141</v>
      </c>
      <c r="Z47" s="8"/>
      <c r="AA47" s="8" t="s">
        <v>133</v>
      </c>
      <c r="AB47" s="8" t="s">
        <v>986</v>
      </c>
      <c r="AC47" s="8" t="s">
        <v>399</v>
      </c>
      <c r="AD47" s="18"/>
      <c r="AE47" s="18"/>
    </row>
    <row r="48" spans="1:31" s="35" customFormat="1" ht="82.5" customHeight="1" x14ac:dyDescent="0.25">
      <c r="A48" s="18" t="s">
        <v>766</v>
      </c>
      <c r="B48" s="8" t="s">
        <v>133</v>
      </c>
      <c r="C48" s="34">
        <v>47</v>
      </c>
      <c r="D48" s="8">
        <v>81111500</v>
      </c>
      <c r="E48" s="8"/>
      <c r="F48" s="8"/>
      <c r="G48" s="8" t="s">
        <v>681</v>
      </c>
      <c r="H48" s="8" t="s">
        <v>35</v>
      </c>
      <c r="I48" s="18" t="s">
        <v>63</v>
      </c>
      <c r="J48" s="41">
        <v>2</v>
      </c>
      <c r="K48" s="8" t="s">
        <v>76</v>
      </c>
      <c r="L48" s="8">
        <v>4</v>
      </c>
      <c r="M48" s="8" t="s">
        <v>39</v>
      </c>
      <c r="N48" s="8" t="s">
        <v>1177</v>
      </c>
      <c r="O48" s="8" t="s">
        <v>54</v>
      </c>
      <c r="P48" s="8">
        <v>0</v>
      </c>
      <c r="Q48" s="8" t="s">
        <v>72</v>
      </c>
      <c r="R48" s="36">
        <v>10500000</v>
      </c>
      <c r="S48" s="5">
        <f t="shared" si="5"/>
        <v>42000000</v>
      </c>
      <c r="T48" s="5">
        <f t="shared" si="6"/>
        <v>42000000</v>
      </c>
      <c r="U48" s="18" t="s">
        <v>42</v>
      </c>
      <c r="V48" s="5" t="s">
        <v>43</v>
      </c>
      <c r="W48" s="8" t="s">
        <v>140</v>
      </c>
      <c r="X48" s="8">
        <v>3009133992</v>
      </c>
      <c r="Y48" s="8" t="s">
        <v>141</v>
      </c>
      <c r="Z48" s="8"/>
      <c r="AA48" s="8" t="s">
        <v>133</v>
      </c>
      <c r="AB48" s="8" t="s">
        <v>986</v>
      </c>
      <c r="AC48" s="8" t="s">
        <v>399</v>
      </c>
      <c r="AD48" s="18"/>
      <c r="AE48" s="18"/>
    </row>
    <row r="49" spans="1:31" s="35" customFormat="1" ht="115.5" customHeight="1" x14ac:dyDescent="0.25">
      <c r="A49" s="18" t="s">
        <v>767</v>
      </c>
      <c r="B49" s="8" t="s">
        <v>133</v>
      </c>
      <c r="C49" s="34">
        <v>48</v>
      </c>
      <c r="D49" s="8">
        <v>81111500</v>
      </c>
      <c r="E49" s="8"/>
      <c r="F49" s="8"/>
      <c r="G49" s="8" t="s">
        <v>683</v>
      </c>
      <c r="H49" s="8" t="s">
        <v>35</v>
      </c>
      <c r="I49" s="18" t="s">
        <v>63</v>
      </c>
      <c r="J49" s="41">
        <v>2</v>
      </c>
      <c r="K49" s="8" t="s">
        <v>76</v>
      </c>
      <c r="L49" s="8">
        <v>4</v>
      </c>
      <c r="M49" s="8" t="s">
        <v>39</v>
      </c>
      <c r="N49" s="8" t="s">
        <v>1177</v>
      </c>
      <c r="O49" s="8" t="s">
        <v>54</v>
      </c>
      <c r="P49" s="8">
        <v>0</v>
      </c>
      <c r="Q49" s="8" t="s">
        <v>72</v>
      </c>
      <c r="R49" s="36">
        <v>10500000</v>
      </c>
      <c r="S49" s="5">
        <f t="shared" si="5"/>
        <v>42000000</v>
      </c>
      <c r="T49" s="5">
        <f t="shared" si="6"/>
        <v>42000000</v>
      </c>
      <c r="U49" s="18" t="s">
        <v>42</v>
      </c>
      <c r="V49" s="5" t="s">
        <v>43</v>
      </c>
      <c r="W49" s="8" t="s">
        <v>140</v>
      </c>
      <c r="X49" s="8">
        <v>3009133992</v>
      </c>
      <c r="Y49" s="8" t="s">
        <v>141</v>
      </c>
      <c r="Z49" s="8"/>
      <c r="AA49" s="8" t="s">
        <v>133</v>
      </c>
      <c r="AB49" s="8" t="s">
        <v>986</v>
      </c>
      <c r="AC49" s="8" t="s">
        <v>399</v>
      </c>
      <c r="AD49" s="18"/>
      <c r="AE49" s="18"/>
    </row>
    <row r="50" spans="1:31" s="35" customFormat="1" ht="132" customHeight="1" x14ac:dyDescent="0.25">
      <c r="A50" s="18" t="s">
        <v>768</v>
      </c>
      <c r="B50" s="8" t="s">
        <v>133</v>
      </c>
      <c r="C50" s="34">
        <v>49</v>
      </c>
      <c r="D50" s="8" t="s">
        <v>1047</v>
      </c>
      <c r="E50" s="8"/>
      <c r="F50" s="8"/>
      <c r="G50" s="8" t="s">
        <v>685</v>
      </c>
      <c r="H50" s="8" t="s">
        <v>35</v>
      </c>
      <c r="I50" s="18" t="s">
        <v>37</v>
      </c>
      <c r="J50" s="43">
        <v>1</v>
      </c>
      <c r="K50" s="18" t="s">
        <v>66</v>
      </c>
      <c r="L50" s="8">
        <v>4</v>
      </c>
      <c r="M50" s="8" t="s">
        <v>39</v>
      </c>
      <c r="N50" s="8" t="s">
        <v>1177</v>
      </c>
      <c r="O50" s="8" t="s">
        <v>54</v>
      </c>
      <c r="P50" s="8">
        <v>0</v>
      </c>
      <c r="Q50" s="8" t="s">
        <v>72</v>
      </c>
      <c r="R50" s="36">
        <v>8500000</v>
      </c>
      <c r="S50" s="5">
        <f t="shared" si="5"/>
        <v>34000000</v>
      </c>
      <c r="T50" s="5">
        <f t="shared" si="6"/>
        <v>34000000</v>
      </c>
      <c r="U50" s="18" t="s">
        <v>42</v>
      </c>
      <c r="V50" s="5" t="s">
        <v>43</v>
      </c>
      <c r="W50" s="8" t="s">
        <v>140</v>
      </c>
      <c r="X50" s="8">
        <v>3009133992</v>
      </c>
      <c r="Y50" s="8" t="s">
        <v>141</v>
      </c>
      <c r="Z50" s="8"/>
      <c r="AA50" s="8" t="s">
        <v>133</v>
      </c>
      <c r="AB50" s="8" t="s">
        <v>986</v>
      </c>
      <c r="AC50" s="8" t="s">
        <v>399</v>
      </c>
      <c r="AD50" s="18"/>
      <c r="AE50" s="18"/>
    </row>
    <row r="51" spans="1:31" s="35" customFormat="1" ht="115.5" customHeight="1" x14ac:dyDescent="0.25">
      <c r="A51" s="18" t="s">
        <v>769</v>
      </c>
      <c r="B51" s="8" t="s">
        <v>133</v>
      </c>
      <c r="C51" s="34">
        <v>50</v>
      </c>
      <c r="D51" s="8">
        <v>81111504</v>
      </c>
      <c r="E51" s="8"/>
      <c r="F51" s="8"/>
      <c r="G51" s="8" t="s">
        <v>687</v>
      </c>
      <c r="H51" s="8" t="s">
        <v>35</v>
      </c>
      <c r="I51" s="18" t="s">
        <v>37</v>
      </c>
      <c r="J51" s="43">
        <v>1</v>
      </c>
      <c r="K51" s="18" t="s">
        <v>66</v>
      </c>
      <c r="L51" s="8">
        <v>4</v>
      </c>
      <c r="M51" s="8" t="s">
        <v>39</v>
      </c>
      <c r="N51" s="8" t="s">
        <v>1177</v>
      </c>
      <c r="O51" s="8" t="s">
        <v>54</v>
      </c>
      <c r="P51" s="8">
        <v>0</v>
      </c>
      <c r="Q51" s="8" t="s">
        <v>72</v>
      </c>
      <c r="R51" s="36">
        <v>10500000</v>
      </c>
      <c r="S51" s="5">
        <f t="shared" si="5"/>
        <v>42000000</v>
      </c>
      <c r="T51" s="5">
        <f t="shared" si="6"/>
        <v>42000000</v>
      </c>
      <c r="U51" s="18" t="s">
        <v>42</v>
      </c>
      <c r="V51" s="5" t="s">
        <v>43</v>
      </c>
      <c r="W51" s="8" t="s">
        <v>140</v>
      </c>
      <c r="X51" s="8">
        <v>3009133992</v>
      </c>
      <c r="Y51" s="8" t="s">
        <v>141</v>
      </c>
      <c r="Z51" s="8"/>
      <c r="AA51" s="8" t="s">
        <v>133</v>
      </c>
      <c r="AB51" s="8" t="s">
        <v>986</v>
      </c>
      <c r="AC51" s="8" t="s">
        <v>399</v>
      </c>
      <c r="AD51" s="18"/>
      <c r="AE51" s="18"/>
    </row>
    <row r="52" spans="1:31" s="35" customFormat="1" ht="115.5" customHeight="1" x14ac:dyDescent="0.25">
      <c r="A52" s="18" t="s">
        <v>770</v>
      </c>
      <c r="B52" s="8" t="s">
        <v>133</v>
      </c>
      <c r="C52" s="34">
        <v>51</v>
      </c>
      <c r="D52" s="8" t="s">
        <v>148</v>
      </c>
      <c r="E52" s="8"/>
      <c r="F52" s="8"/>
      <c r="G52" s="8" t="s">
        <v>689</v>
      </c>
      <c r="H52" s="8" t="s">
        <v>35</v>
      </c>
      <c r="I52" s="18" t="s">
        <v>37</v>
      </c>
      <c r="J52" s="43">
        <v>1</v>
      </c>
      <c r="K52" s="18" t="s">
        <v>66</v>
      </c>
      <c r="L52" s="8">
        <v>4</v>
      </c>
      <c r="M52" s="8" t="s">
        <v>39</v>
      </c>
      <c r="N52" s="8" t="s">
        <v>1177</v>
      </c>
      <c r="O52" s="8" t="s">
        <v>54</v>
      </c>
      <c r="P52" s="8">
        <v>0</v>
      </c>
      <c r="Q52" s="8" t="s">
        <v>72</v>
      </c>
      <c r="R52" s="36">
        <v>11000000</v>
      </c>
      <c r="S52" s="5">
        <f t="shared" si="5"/>
        <v>44000000</v>
      </c>
      <c r="T52" s="5">
        <f t="shared" si="6"/>
        <v>44000000</v>
      </c>
      <c r="U52" s="18" t="s">
        <v>42</v>
      </c>
      <c r="V52" s="5" t="s">
        <v>43</v>
      </c>
      <c r="W52" s="8" t="s">
        <v>140</v>
      </c>
      <c r="X52" s="8">
        <v>3009133992</v>
      </c>
      <c r="Y52" s="8" t="s">
        <v>141</v>
      </c>
      <c r="Z52" s="8"/>
      <c r="AA52" s="8" t="s">
        <v>133</v>
      </c>
      <c r="AB52" s="8" t="s">
        <v>986</v>
      </c>
      <c r="AC52" s="8" t="s">
        <v>399</v>
      </c>
      <c r="AD52" s="18"/>
      <c r="AE52" s="18"/>
    </row>
    <row r="53" spans="1:31" s="35" customFormat="1" ht="99" customHeight="1" x14ac:dyDescent="0.25">
      <c r="A53" s="18" t="s">
        <v>771</v>
      </c>
      <c r="B53" s="8" t="s">
        <v>133</v>
      </c>
      <c r="C53" s="34">
        <v>52</v>
      </c>
      <c r="D53" s="8" t="s">
        <v>148</v>
      </c>
      <c r="E53" s="8"/>
      <c r="F53" s="8"/>
      <c r="G53" s="8" t="s">
        <v>691</v>
      </c>
      <c r="H53" s="8" t="s">
        <v>35</v>
      </c>
      <c r="I53" s="18" t="s">
        <v>37</v>
      </c>
      <c r="J53" s="43">
        <v>1</v>
      </c>
      <c r="K53" s="18" t="s">
        <v>66</v>
      </c>
      <c r="L53" s="8">
        <v>4</v>
      </c>
      <c r="M53" s="8" t="s">
        <v>39</v>
      </c>
      <c r="N53" s="8" t="s">
        <v>1177</v>
      </c>
      <c r="O53" s="8" t="s">
        <v>54</v>
      </c>
      <c r="P53" s="8">
        <v>0</v>
      </c>
      <c r="Q53" s="8" t="s">
        <v>72</v>
      </c>
      <c r="R53" s="36">
        <v>7000000</v>
      </c>
      <c r="S53" s="5">
        <f t="shared" si="5"/>
        <v>28000000</v>
      </c>
      <c r="T53" s="5">
        <f t="shared" si="6"/>
        <v>28000000</v>
      </c>
      <c r="U53" s="18" t="s">
        <v>42</v>
      </c>
      <c r="V53" s="5" t="s">
        <v>43</v>
      </c>
      <c r="W53" s="8" t="s">
        <v>140</v>
      </c>
      <c r="X53" s="8">
        <v>3009133992</v>
      </c>
      <c r="Y53" s="8" t="s">
        <v>141</v>
      </c>
      <c r="Z53" s="8"/>
      <c r="AA53" s="8" t="s">
        <v>133</v>
      </c>
      <c r="AB53" s="8" t="s">
        <v>986</v>
      </c>
      <c r="AC53" s="8" t="s">
        <v>399</v>
      </c>
      <c r="AD53" s="18"/>
      <c r="AE53" s="18"/>
    </row>
    <row r="54" spans="1:31" s="35" customFormat="1" ht="115.5" customHeight="1" x14ac:dyDescent="0.25">
      <c r="A54" s="18" t="s">
        <v>772</v>
      </c>
      <c r="B54" s="8" t="s">
        <v>133</v>
      </c>
      <c r="C54" s="34">
        <v>53</v>
      </c>
      <c r="D54" s="8" t="s">
        <v>148</v>
      </c>
      <c r="E54" s="8"/>
      <c r="F54" s="8"/>
      <c r="G54" s="8" t="s">
        <v>693</v>
      </c>
      <c r="H54" s="8" t="s">
        <v>35</v>
      </c>
      <c r="I54" s="18" t="s">
        <v>63</v>
      </c>
      <c r="J54" s="41">
        <v>2</v>
      </c>
      <c r="K54" s="8" t="s">
        <v>76</v>
      </c>
      <c r="L54" s="8">
        <v>4</v>
      </c>
      <c r="M54" s="8" t="s">
        <v>39</v>
      </c>
      <c r="N54" s="8" t="s">
        <v>1177</v>
      </c>
      <c r="O54" s="8" t="s">
        <v>54</v>
      </c>
      <c r="P54" s="8">
        <v>0</v>
      </c>
      <c r="Q54" s="8" t="s">
        <v>72</v>
      </c>
      <c r="R54" s="36">
        <v>10500000</v>
      </c>
      <c r="S54" s="5">
        <f t="shared" si="5"/>
        <v>42000000</v>
      </c>
      <c r="T54" s="5">
        <f t="shared" si="6"/>
        <v>42000000</v>
      </c>
      <c r="U54" s="18" t="s">
        <v>42</v>
      </c>
      <c r="V54" s="5" t="s">
        <v>43</v>
      </c>
      <c r="W54" s="8" t="s">
        <v>140</v>
      </c>
      <c r="X54" s="8">
        <v>3009133992</v>
      </c>
      <c r="Y54" s="8" t="s">
        <v>141</v>
      </c>
      <c r="Z54" s="8"/>
      <c r="AA54" s="8" t="s">
        <v>133</v>
      </c>
      <c r="AB54" s="8" t="s">
        <v>986</v>
      </c>
      <c r="AC54" s="8" t="s">
        <v>399</v>
      </c>
      <c r="AD54" s="18"/>
      <c r="AE54" s="18"/>
    </row>
    <row r="55" spans="1:31" s="35" customFormat="1" ht="115.5" customHeight="1" x14ac:dyDescent="0.25">
      <c r="A55" s="18" t="s">
        <v>773</v>
      </c>
      <c r="B55" s="8" t="s">
        <v>133</v>
      </c>
      <c r="C55" s="34">
        <v>54</v>
      </c>
      <c r="D55" s="8" t="s">
        <v>1060</v>
      </c>
      <c r="E55" s="8"/>
      <c r="F55" s="8"/>
      <c r="G55" s="8" t="s">
        <v>695</v>
      </c>
      <c r="H55" s="8" t="s">
        <v>35</v>
      </c>
      <c r="I55" s="18" t="s">
        <v>37</v>
      </c>
      <c r="J55" s="43">
        <v>1</v>
      </c>
      <c r="K55" s="18" t="s">
        <v>66</v>
      </c>
      <c r="L55" s="8">
        <v>4</v>
      </c>
      <c r="M55" s="8" t="s">
        <v>39</v>
      </c>
      <c r="N55" s="8" t="s">
        <v>1177</v>
      </c>
      <c r="O55" s="8" t="s">
        <v>54</v>
      </c>
      <c r="P55" s="8">
        <v>0</v>
      </c>
      <c r="Q55" s="8" t="s">
        <v>72</v>
      </c>
      <c r="R55" s="36">
        <v>7500000</v>
      </c>
      <c r="S55" s="5">
        <f t="shared" si="5"/>
        <v>30000000</v>
      </c>
      <c r="T55" s="5">
        <f t="shared" si="6"/>
        <v>30000000</v>
      </c>
      <c r="U55" s="18" t="s">
        <v>42</v>
      </c>
      <c r="V55" s="5" t="s">
        <v>43</v>
      </c>
      <c r="W55" s="8" t="s">
        <v>140</v>
      </c>
      <c r="X55" s="8">
        <v>3009133992</v>
      </c>
      <c r="Y55" s="8" t="s">
        <v>141</v>
      </c>
      <c r="Z55" s="8"/>
      <c r="AA55" s="8" t="s">
        <v>133</v>
      </c>
      <c r="AB55" s="8" t="s">
        <v>986</v>
      </c>
      <c r="AC55" s="8" t="s">
        <v>399</v>
      </c>
      <c r="AD55" s="18"/>
      <c r="AE55" s="18"/>
    </row>
    <row r="56" spans="1:31" s="35" customFormat="1" ht="99" customHeight="1" x14ac:dyDescent="0.25">
      <c r="A56" s="18" t="s">
        <v>774</v>
      </c>
      <c r="B56" s="8" t="s">
        <v>133</v>
      </c>
      <c r="C56" s="34">
        <v>55</v>
      </c>
      <c r="D56" s="8">
        <v>81111500</v>
      </c>
      <c r="E56" s="8"/>
      <c r="F56" s="8"/>
      <c r="G56" s="8" t="s">
        <v>697</v>
      </c>
      <c r="H56" s="8" t="s">
        <v>35</v>
      </c>
      <c r="I56" s="18" t="s">
        <v>63</v>
      </c>
      <c r="J56" s="41">
        <v>2</v>
      </c>
      <c r="K56" s="8" t="s">
        <v>76</v>
      </c>
      <c r="L56" s="8">
        <v>4</v>
      </c>
      <c r="M56" s="8" t="s">
        <v>39</v>
      </c>
      <c r="N56" s="8" t="s">
        <v>1177</v>
      </c>
      <c r="O56" s="8" t="s">
        <v>54</v>
      </c>
      <c r="P56" s="8">
        <v>0</v>
      </c>
      <c r="Q56" s="8" t="s">
        <v>72</v>
      </c>
      <c r="R56" s="36">
        <v>7000000</v>
      </c>
      <c r="S56" s="5">
        <f t="shared" si="5"/>
        <v>28000000</v>
      </c>
      <c r="T56" s="5">
        <f t="shared" si="6"/>
        <v>28000000</v>
      </c>
      <c r="U56" s="18" t="s">
        <v>42</v>
      </c>
      <c r="V56" s="5" t="s">
        <v>43</v>
      </c>
      <c r="W56" s="8" t="s">
        <v>140</v>
      </c>
      <c r="X56" s="8">
        <v>3009133992</v>
      </c>
      <c r="Y56" s="8" t="s">
        <v>141</v>
      </c>
      <c r="Z56" s="8"/>
      <c r="AA56" s="8" t="s">
        <v>133</v>
      </c>
      <c r="AB56" s="8" t="s">
        <v>986</v>
      </c>
      <c r="AC56" s="8" t="s">
        <v>399</v>
      </c>
      <c r="AD56" s="18"/>
      <c r="AE56" s="18"/>
    </row>
    <row r="57" spans="1:31" s="35" customFormat="1" ht="82.5" customHeight="1" x14ac:dyDescent="0.25">
      <c r="A57" s="18" t="s">
        <v>775</v>
      </c>
      <c r="B57" s="8" t="s">
        <v>133</v>
      </c>
      <c r="C57" s="34">
        <v>56</v>
      </c>
      <c r="D57" s="8" t="s">
        <v>1062</v>
      </c>
      <c r="E57" s="8"/>
      <c r="F57" s="8"/>
      <c r="G57" s="8" t="s">
        <v>699</v>
      </c>
      <c r="H57" s="8" t="s">
        <v>35</v>
      </c>
      <c r="I57" s="18" t="s">
        <v>63</v>
      </c>
      <c r="J57" s="41">
        <v>2</v>
      </c>
      <c r="K57" s="8" t="s">
        <v>76</v>
      </c>
      <c r="L57" s="8">
        <v>4</v>
      </c>
      <c r="M57" s="8" t="s">
        <v>39</v>
      </c>
      <c r="N57" s="8" t="s">
        <v>1177</v>
      </c>
      <c r="O57" s="8" t="s">
        <v>54</v>
      </c>
      <c r="P57" s="8">
        <v>0</v>
      </c>
      <c r="Q57" s="8" t="s">
        <v>72</v>
      </c>
      <c r="R57" s="36">
        <v>4000000</v>
      </c>
      <c r="S57" s="5">
        <f t="shared" si="5"/>
        <v>16000000</v>
      </c>
      <c r="T57" s="5">
        <f t="shared" si="6"/>
        <v>16000000</v>
      </c>
      <c r="U57" s="18" t="s">
        <v>42</v>
      </c>
      <c r="V57" s="5" t="s">
        <v>43</v>
      </c>
      <c r="W57" s="8" t="s">
        <v>140</v>
      </c>
      <c r="X57" s="8">
        <v>3009133992</v>
      </c>
      <c r="Y57" s="8" t="s">
        <v>141</v>
      </c>
      <c r="Z57" s="8"/>
      <c r="AA57" s="8" t="s">
        <v>133</v>
      </c>
      <c r="AB57" s="8" t="s">
        <v>986</v>
      </c>
      <c r="AC57" s="8" t="s">
        <v>399</v>
      </c>
      <c r="AD57" s="18"/>
      <c r="AE57" s="18"/>
    </row>
    <row r="58" spans="1:31" s="35" customFormat="1" ht="115.5" customHeight="1" x14ac:dyDescent="0.25">
      <c r="A58" s="18" t="s">
        <v>776</v>
      </c>
      <c r="B58" s="8" t="s">
        <v>133</v>
      </c>
      <c r="C58" s="34">
        <v>57</v>
      </c>
      <c r="D58" s="8" t="s">
        <v>148</v>
      </c>
      <c r="E58" s="8"/>
      <c r="F58" s="8"/>
      <c r="G58" s="8" t="s">
        <v>701</v>
      </c>
      <c r="H58" s="8" t="s">
        <v>35</v>
      </c>
      <c r="I58" s="18" t="s">
        <v>63</v>
      </c>
      <c r="J58" s="41">
        <v>2</v>
      </c>
      <c r="K58" s="8" t="s">
        <v>76</v>
      </c>
      <c r="L58" s="8">
        <v>4</v>
      </c>
      <c r="M58" s="8" t="s">
        <v>39</v>
      </c>
      <c r="N58" s="8" t="s">
        <v>1177</v>
      </c>
      <c r="O58" s="8" t="s">
        <v>54</v>
      </c>
      <c r="P58" s="8">
        <v>0</v>
      </c>
      <c r="Q58" s="8" t="s">
        <v>72</v>
      </c>
      <c r="R58" s="36">
        <v>10500000</v>
      </c>
      <c r="S58" s="5">
        <f t="shared" si="5"/>
        <v>42000000</v>
      </c>
      <c r="T58" s="5">
        <f t="shared" si="6"/>
        <v>42000000</v>
      </c>
      <c r="U58" s="18" t="s">
        <v>42</v>
      </c>
      <c r="V58" s="5" t="s">
        <v>43</v>
      </c>
      <c r="W58" s="8" t="s">
        <v>140</v>
      </c>
      <c r="X58" s="8">
        <v>3009133992</v>
      </c>
      <c r="Y58" s="8" t="s">
        <v>141</v>
      </c>
      <c r="Z58" s="8"/>
      <c r="AA58" s="8" t="s">
        <v>133</v>
      </c>
      <c r="AB58" s="8" t="s">
        <v>986</v>
      </c>
      <c r="AC58" s="8" t="s">
        <v>399</v>
      </c>
      <c r="AD58" s="18"/>
      <c r="AE58" s="18"/>
    </row>
    <row r="59" spans="1:31" s="35" customFormat="1" ht="132" customHeight="1" x14ac:dyDescent="0.25">
      <c r="A59" s="18" t="s">
        <v>777</v>
      </c>
      <c r="B59" s="8" t="s">
        <v>133</v>
      </c>
      <c r="C59" s="34">
        <v>58</v>
      </c>
      <c r="D59" s="8" t="s">
        <v>148</v>
      </c>
      <c r="E59" s="8"/>
      <c r="F59" s="8"/>
      <c r="G59" s="8" t="s">
        <v>702</v>
      </c>
      <c r="H59" s="8" t="s">
        <v>35</v>
      </c>
      <c r="I59" s="18" t="s">
        <v>63</v>
      </c>
      <c r="J59" s="41">
        <v>2</v>
      </c>
      <c r="K59" s="8" t="s">
        <v>76</v>
      </c>
      <c r="L59" s="8">
        <v>4</v>
      </c>
      <c r="M59" s="8" t="s">
        <v>39</v>
      </c>
      <c r="N59" s="8" t="s">
        <v>1177</v>
      </c>
      <c r="O59" s="8" t="s">
        <v>54</v>
      </c>
      <c r="P59" s="8">
        <v>0</v>
      </c>
      <c r="Q59" s="8" t="s">
        <v>72</v>
      </c>
      <c r="R59" s="36">
        <v>7500000</v>
      </c>
      <c r="S59" s="5">
        <f t="shared" si="5"/>
        <v>30000000</v>
      </c>
      <c r="T59" s="5">
        <f t="shared" si="6"/>
        <v>30000000</v>
      </c>
      <c r="U59" s="18" t="s">
        <v>42</v>
      </c>
      <c r="V59" s="5" t="s">
        <v>43</v>
      </c>
      <c r="W59" s="8" t="s">
        <v>140</v>
      </c>
      <c r="X59" s="8">
        <v>3009133992</v>
      </c>
      <c r="Y59" s="8" t="s">
        <v>141</v>
      </c>
      <c r="Z59" s="8"/>
      <c r="AA59" s="8" t="s">
        <v>133</v>
      </c>
      <c r="AB59" s="8" t="s">
        <v>986</v>
      </c>
      <c r="AC59" s="8" t="s">
        <v>399</v>
      </c>
      <c r="AD59" s="18"/>
      <c r="AE59" s="18"/>
    </row>
    <row r="60" spans="1:31" s="35" customFormat="1" ht="132" customHeight="1" x14ac:dyDescent="0.25">
      <c r="A60" s="18" t="s">
        <v>778</v>
      </c>
      <c r="B60" s="8" t="s">
        <v>133</v>
      </c>
      <c r="C60" s="34">
        <v>59</v>
      </c>
      <c r="D60" s="8" t="s">
        <v>1167</v>
      </c>
      <c r="E60" s="8"/>
      <c r="F60" s="8"/>
      <c r="G60" s="8" t="s">
        <v>703</v>
      </c>
      <c r="H60" s="8" t="s">
        <v>35</v>
      </c>
      <c r="I60" s="18" t="s">
        <v>63</v>
      </c>
      <c r="J60" s="41">
        <v>2</v>
      </c>
      <c r="K60" s="8" t="s">
        <v>76</v>
      </c>
      <c r="L60" s="8">
        <v>4</v>
      </c>
      <c r="M60" s="8" t="s">
        <v>39</v>
      </c>
      <c r="N60" s="8" t="s">
        <v>1177</v>
      </c>
      <c r="O60" s="8" t="s">
        <v>54</v>
      </c>
      <c r="P60" s="8">
        <v>0</v>
      </c>
      <c r="Q60" s="8" t="s">
        <v>72</v>
      </c>
      <c r="R60" s="36">
        <v>11000000</v>
      </c>
      <c r="S60" s="5">
        <f t="shared" si="5"/>
        <v>44000000</v>
      </c>
      <c r="T60" s="5">
        <f t="shared" si="6"/>
        <v>44000000</v>
      </c>
      <c r="U60" s="18" t="s">
        <v>42</v>
      </c>
      <c r="V60" s="5" t="s">
        <v>43</v>
      </c>
      <c r="W60" s="8" t="s">
        <v>140</v>
      </c>
      <c r="X60" s="8">
        <v>3009133992</v>
      </c>
      <c r="Y60" s="8" t="s">
        <v>141</v>
      </c>
      <c r="Z60" s="8"/>
      <c r="AA60" s="8" t="s">
        <v>133</v>
      </c>
      <c r="AB60" s="8" t="s">
        <v>986</v>
      </c>
      <c r="AC60" s="8" t="s">
        <v>399</v>
      </c>
      <c r="AD60" s="18"/>
      <c r="AE60" s="18"/>
    </row>
    <row r="61" spans="1:31" s="35" customFormat="1" ht="115.5" customHeight="1" x14ac:dyDescent="0.25">
      <c r="A61" s="18" t="s">
        <v>779</v>
      </c>
      <c r="B61" s="8" t="s">
        <v>133</v>
      </c>
      <c r="C61" s="34">
        <v>60</v>
      </c>
      <c r="D61" s="8" t="s">
        <v>148</v>
      </c>
      <c r="E61" s="8"/>
      <c r="F61" s="8"/>
      <c r="G61" s="8" t="s">
        <v>704</v>
      </c>
      <c r="H61" s="8" t="s">
        <v>35</v>
      </c>
      <c r="I61" s="18" t="s">
        <v>63</v>
      </c>
      <c r="J61" s="41">
        <v>2</v>
      </c>
      <c r="K61" s="8" t="s">
        <v>76</v>
      </c>
      <c r="L61" s="8">
        <v>4</v>
      </c>
      <c r="M61" s="8" t="s">
        <v>39</v>
      </c>
      <c r="N61" s="8" t="s">
        <v>1177</v>
      </c>
      <c r="O61" s="8" t="s">
        <v>54</v>
      </c>
      <c r="P61" s="8">
        <v>0</v>
      </c>
      <c r="Q61" s="8" t="s">
        <v>72</v>
      </c>
      <c r="R61" s="36">
        <v>9500000</v>
      </c>
      <c r="S61" s="5">
        <f t="shared" si="5"/>
        <v>38000000</v>
      </c>
      <c r="T61" s="5">
        <f t="shared" si="6"/>
        <v>38000000</v>
      </c>
      <c r="U61" s="18" t="s">
        <v>42</v>
      </c>
      <c r="V61" s="5" t="s">
        <v>43</v>
      </c>
      <c r="W61" s="8" t="s">
        <v>140</v>
      </c>
      <c r="X61" s="8">
        <v>3009133992</v>
      </c>
      <c r="Y61" s="8" t="s">
        <v>141</v>
      </c>
      <c r="Z61" s="8"/>
      <c r="AA61" s="8" t="s">
        <v>133</v>
      </c>
      <c r="AB61" s="8" t="s">
        <v>986</v>
      </c>
      <c r="AC61" s="8" t="s">
        <v>399</v>
      </c>
      <c r="AD61" s="18"/>
      <c r="AE61" s="18"/>
    </row>
    <row r="62" spans="1:31" s="35" customFormat="1" ht="99" customHeight="1" x14ac:dyDescent="0.25">
      <c r="A62" s="18" t="s">
        <v>780</v>
      </c>
      <c r="B62" s="8" t="s">
        <v>133</v>
      </c>
      <c r="C62" s="34">
        <v>61</v>
      </c>
      <c r="D62" s="8" t="s">
        <v>167</v>
      </c>
      <c r="E62" s="8"/>
      <c r="F62" s="8"/>
      <c r="G62" s="8" t="s">
        <v>705</v>
      </c>
      <c r="H62" s="8" t="s">
        <v>44</v>
      </c>
      <c r="I62" s="18" t="s">
        <v>63</v>
      </c>
      <c r="J62" s="41">
        <v>2</v>
      </c>
      <c r="K62" s="8" t="s">
        <v>76</v>
      </c>
      <c r="L62" s="8">
        <v>4</v>
      </c>
      <c r="M62" s="8" t="s">
        <v>39</v>
      </c>
      <c r="N62" s="8" t="s">
        <v>1177</v>
      </c>
      <c r="O62" s="8" t="s">
        <v>54</v>
      </c>
      <c r="P62" s="8">
        <v>0</v>
      </c>
      <c r="Q62" s="8" t="s">
        <v>72</v>
      </c>
      <c r="R62" s="36">
        <v>4000000</v>
      </c>
      <c r="S62" s="5">
        <f t="shared" si="5"/>
        <v>16000000</v>
      </c>
      <c r="T62" s="5">
        <f t="shared" si="6"/>
        <v>16000000</v>
      </c>
      <c r="U62" s="18" t="s">
        <v>42</v>
      </c>
      <c r="V62" s="5" t="s">
        <v>43</v>
      </c>
      <c r="W62" s="8" t="s">
        <v>140</v>
      </c>
      <c r="X62" s="8">
        <v>3009133992</v>
      </c>
      <c r="Y62" s="8" t="s">
        <v>141</v>
      </c>
      <c r="Z62" s="8"/>
      <c r="AA62" s="8" t="s">
        <v>133</v>
      </c>
      <c r="AB62" s="8" t="s">
        <v>986</v>
      </c>
      <c r="AC62" s="8" t="s">
        <v>399</v>
      </c>
      <c r="AD62" s="18"/>
      <c r="AE62" s="18"/>
    </row>
    <row r="63" spans="1:31" s="35" customFormat="1" ht="82.5" customHeight="1" x14ac:dyDescent="0.25">
      <c r="A63" s="18" t="s">
        <v>781</v>
      </c>
      <c r="B63" s="8" t="s">
        <v>133</v>
      </c>
      <c r="C63" s="34">
        <v>62</v>
      </c>
      <c r="D63" s="8" t="s">
        <v>148</v>
      </c>
      <c r="E63" s="8"/>
      <c r="F63" s="8"/>
      <c r="G63" s="8" t="s">
        <v>706</v>
      </c>
      <c r="H63" s="8" t="s">
        <v>35</v>
      </c>
      <c r="I63" s="18" t="s">
        <v>63</v>
      </c>
      <c r="J63" s="41">
        <v>2</v>
      </c>
      <c r="K63" s="8" t="s">
        <v>76</v>
      </c>
      <c r="L63" s="8">
        <v>4</v>
      </c>
      <c r="M63" s="8" t="s">
        <v>39</v>
      </c>
      <c r="N63" s="8" t="s">
        <v>1177</v>
      </c>
      <c r="O63" s="8" t="s">
        <v>54</v>
      </c>
      <c r="P63" s="8">
        <v>0</v>
      </c>
      <c r="Q63" s="8" t="s">
        <v>72</v>
      </c>
      <c r="R63" s="36">
        <v>7000000</v>
      </c>
      <c r="S63" s="5">
        <f t="shared" si="5"/>
        <v>28000000</v>
      </c>
      <c r="T63" s="5">
        <f t="shared" si="6"/>
        <v>28000000</v>
      </c>
      <c r="U63" s="18" t="s">
        <v>42</v>
      </c>
      <c r="V63" s="5" t="s">
        <v>43</v>
      </c>
      <c r="W63" s="8" t="s">
        <v>412</v>
      </c>
      <c r="X63" s="8">
        <v>3009133992</v>
      </c>
      <c r="Y63" s="8" t="s">
        <v>413</v>
      </c>
      <c r="Z63" s="8"/>
      <c r="AA63" s="8" t="s">
        <v>133</v>
      </c>
      <c r="AB63" s="8" t="s">
        <v>986</v>
      </c>
      <c r="AC63" s="8" t="s">
        <v>399</v>
      </c>
      <c r="AD63" s="18"/>
      <c r="AE63" s="18"/>
    </row>
    <row r="64" spans="1:31" s="35" customFormat="1" ht="115.5" customHeight="1" x14ac:dyDescent="0.25">
      <c r="A64" s="18" t="s">
        <v>782</v>
      </c>
      <c r="B64" s="8" t="s">
        <v>133</v>
      </c>
      <c r="C64" s="34">
        <v>63</v>
      </c>
      <c r="D64" s="8" t="s">
        <v>148</v>
      </c>
      <c r="E64" s="8"/>
      <c r="F64" s="8"/>
      <c r="G64" s="8" t="s">
        <v>707</v>
      </c>
      <c r="H64" s="8" t="s">
        <v>35</v>
      </c>
      <c r="I64" s="18" t="s">
        <v>63</v>
      </c>
      <c r="J64" s="41">
        <v>2</v>
      </c>
      <c r="K64" s="8" t="s">
        <v>76</v>
      </c>
      <c r="L64" s="8">
        <v>4</v>
      </c>
      <c r="M64" s="8" t="s">
        <v>39</v>
      </c>
      <c r="N64" s="8" t="s">
        <v>1177</v>
      </c>
      <c r="O64" s="8" t="s">
        <v>54</v>
      </c>
      <c r="P64" s="8">
        <v>0</v>
      </c>
      <c r="Q64" s="8" t="s">
        <v>72</v>
      </c>
      <c r="R64" s="36">
        <v>9500000</v>
      </c>
      <c r="S64" s="5">
        <f t="shared" si="5"/>
        <v>38000000</v>
      </c>
      <c r="T64" s="5">
        <f t="shared" si="6"/>
        <v>38000000</v>
      </c>
      <c r="U64" s="18" t="s">
        <v>42</v>
      </c>
      <c r="V64" s="5" t="s">
        <v>43</v>
      </c>
      <c r="W64" s="8" t="s">
        <v>140</v>
      </c>
      <c r="X64" s="8">
        <v>3009133992</v>
      </c>
      <c r="Y64" s="8" t="s">
        <v>141</v>
      </c>
      <c r="Z64" s="8"/>
      <c r="AA64" s="8" t="s">
        <v>133</v>
      </c>
      <c r="AB64" s="8" t="s">
        <v>986</v>
      </c>
      <c r="AC64" s="8" t="s">
        <v>399</v>
      </c>
      <c r="AD64" s="18"/>
      <c r="AE64" s="18"/>
    </row>
    <row r="65" spans="1:31" s="35" customFormat="1" ht="115.5" customHeight="1" x14ac:dyDescent="0.25">
      <c r="A65" s="18" t="s">
        <v>783</v>
      </c>
      <c r="B65" s="8" t="s">
        <v>133</v>
      </c>
      <c r="C65" s="34">
        <v>64</v>
      </c>
      <c r="D65" s="8" t="s">
        <v>148</v>
      </c>
      <c r="E65" s="8"/>
      <c r="F65" s="8"/>
      <c r="G65" s="8" t="s">
        <v>708</v>
      </c>
      <c r="H65" s="8" t="s">
        <v>35</v>
      </c>
      <c r="I65" s="18" t="s">
        <v>63</v>
      </c>
      <c r="J65" s="41">
        <v>2</v>
      </c>
      <c r="K65" s="8" t="s">
        <v>76</v>
      </c>
      <c r="L65" s="8">
        <v>4</v>
      </c>
      <c r="M65" s="8" t="s">
        <v>39</v>
      </c>
      <c r="N65" s="8" t="s">
        <v>1177</v>
      </c>
      <c r="O65" s="8" t="s">
        <v>54</v>
      </c>
      <c r="P65" s="8">
        <v>0</v>
      </c>
      <c r="Q65" s="8" t="s">
        <v>72</v>
      </c>
      <c r="R65" s="36">
        <v>7000000</v>
      </c>
      <c r="S65" s="5">
        <f t="shared" si="5"/>
        <v>28000000</v>
      </c>
      <c r="T65" s="5">
        <f t="shared" si="6"/>
        <v>28000000</v>
      </c>
      <c r="U65" s="18" t="s">
        <v>42</v>
      </c>
      <c r="V65" s="5" t="s">
        <v>43</v>
      </c>
      <c r="W65" s="8" t="s">
        <v>140</v>
      </c>
      <c r="X65" s="8">
        <v>3009133992</v>
      </c>
      <c r="Y65" s="8" t="s">
        <v>141</v>
      </c>
      <c r="Z65" s="8"/>
      <c r="AA65" s="8" t="s">
        <v>133</v>
      </c>
      <c r="AB65" s="8" t="s">
        <v>986</v>
      </c>
      <c r="AC65" s="8" t="s">
        <v>399</v>
      </c>
      <c r="AD65" s="18"/>
      <c r="AE65" s="18"/>
    </row>
    <row r="66" spans="1:31" s="35" customFormat="1" ht="66" customHeight="1" x14ac:dyDescent="0.25">
      <c r="A66" s="18" t="s">
        <v>784</v>
      </c>
      <c r="B66" s="8" t="s">
        <v>133</v>
      </c>
      <c r="C66" s="34">
        <v>65</v>
      </c>
      <c r="D66" s="8" t="s">
        <v>1062</v>
      </c>
      <c r="E66" s="8"/>
      <c r="F66" s="8"/>
      <c r="G66" s="8" t="s">
        <v>709</v>
      </c>
      <c r="H66" s="8" t="s">
        <v>35</v>
      </c>
      <c r="I66" s="18" t="s">
        <v>63</v>
      </c>
      <c r="J66" s="41">
        <v>2</v>
      </c>
      <c r="K66" s="8" t="s">
        <v>76</v>
      </c>
      <c r="L66" s="8">
        <v>4</v>
      </c>
      <c r="M66" s="8" t="s">
        <v>39</v>
      </c>
      <c r="N66" s="8" t="s">
        <v>1177</v>
      </c>
      <c r="O66" s="8" t="s">
        <v>54</v>
      </c>
      <c r="P66" s="8">
        <v>0</v>
      </c>
      <c r="Q66" s="8" t="s">
        <v>72</v>
      </c>
      <c r="R66" s="36">
        <v>7000000</v>
      </c>
      <c r="S66" s="5">
        <f t="shared" si="5"/>
        <v>28000000</v>
      </c>
      <c r="T66" s="5">
        <f t="shared" si="6"/>
        <v>28000000</v>
      </c>
      <c r="U66" s="18" t="s">
        <v>42</v>
      </c>
      <c r="V66" s="5" t="s">
        <v>43</v>
      </c>
      <c r="W66" s="8" t="s">
        <v>144</v>
      </c>
      <c r="X66" s="8">
        <v>3009133992</v>
      </c>
      <c r="Y66" s="8" t="s">
        <v>145</v>
      </c>
      <c r="Z66" s="8"/>
      <c r="AA66" s="8" t="s">
        <v>133</v>
      </c>
      <c r="AB66" s="8" t="s">
        <v>986</v>
      </c>
      <c r="AC66" s="8" t="s">
        <v>399</v>
      </c>
      <c r="AD66" s="18"/>
      <c r="AE66" s="18"/>
    </row>
    <row r="67" spans="1:31" s="35" customFormat="1" ht="66" customHeight="1" x14ac:dyDescent="0.25">
      <c r="A67" s="18" t="s">
        <v>785</v>
      </c>
      <c r="B67" s="8" t="s">
        <v>133</v>
      </c>
      <c r="C67" s="34">
        <v>66</v>
      </c>
      <c r="D67" s="8" t="s">
        <v>1164</v>
      </c>
      <c r="E67" s="8"/>
      <c r="F67" s="8"/>
      <c r="G67" s="8" t="s">
        <v>710</v>
      </c>
      <c r="H67" s="8" t="s">
        <v>35</v>
      </c>
      <c r="I67" s="18" t="s">
        <v>63</v>
      </c>
      <c r="J67" s="41">
        <v>2</v>
      </c>
      <c r="K67" s="8" t="s">
        <v>76</v>
      </c>
      <c r="L67" s="8">
        <v>4</v>
      </c>
      <c r="M67" s="8" t="s">
        <v>39</v>
      </c>
      <c r="N67" s="8" t="s">
        <v>1177</v>
      </c>
      <c r="O67" s="8" t="s">
        <v>54</v>
      </c>
      <c r="P67" s="8">
        <v>0</v>
      </c>
      <c r="Q67" s="8" t="s">
        <v>72</v>
      </c>
      <c r="R67" s="36">
        <v>9500000</v>
      </c>
      <c r="S67" s="5">
        <f t="shared" si="5"/>
        <v>38000000</v>
      </c>
      <c r="T67" s="5">
        <f t="shared" si="6"/>
        <v>38000000</v>
      </c>
      <c r="U67" s="18" t="s">
        <v>42</v>
      </c>
      <c r="V67" s="5" t="s">
        <v>43</v>
      </c>
      <c r="W67" s="8" t="s">
        <v>49</v>
      </c>
      <c r="X67" s="8">
        <v>3009133992</v>
      </c>
      <c r="Y67" s="8" t="s">
        <v>425</v>
      </c>
      <c r="Z67" s="8"/>
      <c r="AA67" s="8" t="s">
        <v>133</v>
      </c>
      <c r="AB67" s="8" t="s">
        <v>986</v>
      </c>
      <c r="AC67" s="8" t="s">
        <v>399</v>
      </c>
      <c r="AD67" s="18"/>
      <c r="AE67" s="18"/>
    </row>
    <row r="68" spans="1:31" s="35" customFormat="1" ht="99" customHeight="1" x14ac:dyDescent="0.25">
      <c r="A68" s="18" t="s">
        <v>786</v>
      </c>
      <c r="B68" s="8" t="s">
        <v>133</v>
      </c>
      <c r="C68" s="34">
        <v>67</v>
      </c>
      <c r="D68" s="8" t="s">
        <v>148</v>
      </c>
      <c r="E68" s="8"/>
      <c r="F68" s="8"/>
      <c r="G68" s="8" t="s">
        <v>711</v>
      </c>
      <c r="H68" s="8" t="s">
        <v>35</v>
      </c>
      <c r="I68" s="18" t="s">
        <v>63</v>
      </c>
      <c r="J68" s="41">
        <v>2</v>
      </c>
      <c r="K68" s="8" t="s">
        <v>76</v>
      </c>
      <c r="L68" s="8">
        <v>4</v>
      </c>
      <c r="M68" s="8" t="s">
        <v>39</v>
      </c>
      <c r="N68" s="8" t="s">
        <v>1177</v>
      </c>
      <c r="O68" s="8" t="s">
        <v>54</v>
      </c>
      <c r="P68" s="8">
        <v>0</v>
      </c>
      <c r="Q68" s="8" t="s">
        <v>72</v>
      </c>
      <c r="R68" s="36">
        <v>5500000</v>
      </c>
      <c r="S68" s="5">
        <f t="shared" si="5"/>
        <v>22000000</v>
      </c>
      <c r="T68" s="5">
        <f>S68</f>
        <v>22000000</v>
      </c>
      <c r="U68" s="18" t="s">
        <v>42</v>
      </c>
      <c r="V68" s="5" t="s">
        <v>43</v>
      </c>
      <c r="W68" s="8" t="s">
        <v>140</v>
      </c>
      <c r="X68" s="8">
        <v>3009133992</v>
      </c>
      <c r="Y68" s="8" t="s">
        <v>141</v>
      </c>
      <c r="Z68" s="8"/>
      <c r="AA68" s="8" t="s">
        <v>133</v>
      </c>
      <c r="AB68" s="8" t="s">
        <v>986</v>
      </c>
      <c r="AC68" s="8" t="s">
        <v>399</v>
      </c>
      <c r="AD68" s="18"/>
      <c r="AE68" s="18"/>
    </row>
    <row r="69" spans="1:31" s="35" customFormat="1" ht="115.5" customHeight="1" x14ac:dyDescent="0.25">
      <c r="A69" s="18" t="s">
        <v>787</v>
      </c>
      <c r="B69" s="8" t="s">
        <v>133</v>
      </c>
      <c r="C69" s="34">
        <v>68</v>
      </c>
      <c r="D69" s="8" t="s">
        <v>148</v>
      </c>
      <c r="E69" s="8"/>
      <c r="F69" s="8"/>
      <c r="G69" s="8" t="s">
        <v>1113</v>
      </c>
      <c r="H69" s="8" t="s">
        <v>35</v>
      </c>
      <c r="I69" s="18" t="s">
        <v>63</v>
      </c>
      <c r="J69" s="41">
        <v>2</v>
      </c>
      <c r="K69" s="8" t="s">
        <v>76</v>
      </c>
      <c r="L69" s="8">
        <v>4</v>
      </c>
      <c r="M69" s="8" t="s">
        <v>39</v>
      </c>
      <c r="N69" s="8" t="s">
        <v>1177</v>
      </c>
      <c r="O69" s="8" t="s">
        <v>54</v>
      </c>
      <c r="P69" s="8">
        <v>0</v>
      </c>
      <c r="Q69" s="8" t="s">
        <v>72</v>
      </c>
      <c r="R69" s="36">
        <v>7000000</v>
      </c>
      <c r="S69" s="5">
        <f t="shared" si="5"/>
        <v>28000000</v>
      </c>
      <c r="T69" s="5">
        <f>S69</f>
        <v>28000000</v>
      </c>
      <c r="U69" s="18" t="s">
        <v>42</v>
      </c>
      <c r="V69" s="5" t="s">
        <v>43</v>
      </c>
      <c r="W69" s="8" t="s">
        <v>140</v>
      </c>
      <c r="X69" s="8">
        <v>3009133992</v>
      </c>
      <c r="Y69" s="8" t="s">
        <v>141</v>
      </c>
      <c r="Z69" s="8"/>
      <c r="AA69" s="8" t="s">
        <v>133</v>
      </c>
      <c r="AB69" s="8" t="s">
        <v>986</v>
      </c>
      <c r="AC69" s="8" t="s">
        <v>399</v>
      </c>
      <c r="AD69" s="18"/>
      <c r="AE69" s="18"/>
    </row>
    <row r="70" spans="1:31" s="35" customFormat="1" ht="66" customHeight="1" x14ac:dyDescent="0.25">
      <c r="A70" s="18" t="s">
        <v>788</v>
      </c>
      <c r="B70" s="8" t="s">
        <v>133</v>
      </c>
      <c r="C70" s="34">
        <v>69</v>
      </c>
      <c r="D70" s="8" t="s">
        <v>167</v>
      </c>
      <c r="E70" s="8"/>
      <c r="F70" s="8"/>
      <c r="G70" s="8" t="s">
        <v>1114</v>
      </c>
      <c r="H70" s="8" t="s">
        <v>44</v>
      </c>
      <c r="I70" s="18" t="s">
        <v>63</v>
      </c>
      <c r="J70" s="41">
        <v>2</v>
      </c>
      <c r="K70" s="8" t="s">
        <v>76</v>
      </c>
      <c r="L70" s="8">
        <v>4</v>
      </c>
      <c r="M70" s="8" t="s">
        <v>39</v>
      </c>
      <c r="N70" s="8" t="s">
        <v>1177</v>
      </c>
      <c r="O70" s="8" t="s">
        <v>54</v>
      </c>
      <c r="P70" s="8">
        <v>0</v>
      </c>
      <c r="Q70" s="8" t="s">
        <v>72</v>
      </c>
      <c r="R70" s="36">
        <v>4000000</v>
      </c>
      <c r="S70" s="5">
        <f t="shared" si="5"/>
        <v>16000000</v>
      </c>
      <c r="T70" s="5">
        <f t="shared" ref="T70:T78" si="7">+S70</f>
        <v>16000000</v>
      </c>
      <c r="U70" s="18" t="s">
        <v>42</v>
      </c>
      <c r="V70" s="5" t="s">
        <v>43</v>
      </c>
      <c r="W70" s="8" t="s">
        <v>140</v>
      </c>
      <c r="X70" s="8">
        <v>3009133992</v>
      </c>
      <c r="Y70" s="8" t="s">
        <v>141</v>
      </c>
      <c r="Z70" s="8"/>
      <c r="AA70" s="8" t="s">
        <v>133</v>
      </c>
      <c r="AB70" s="8" t="s">
        <v>986</v>
      </c>
      <c r="AC70" s="8" t="s">
        <v>399</v>
      </c>
      <c r="AD70" s="18"/>
      <c r="AE70" s="18"/>
    </row>
    <row r="71" spans="1:31" s="35" customFormat="1" ht="115.5" customHeight="1" x14ac:dyDescent="0.25">
      <c r="A71" s="18" t="s">
        <v>789</v>
      </c>
      <c r="B71" s="8" t="s">
        <v>133</v>
      </c>
      <c r="C71" s="34">
        <v>70</v>
      </c>
      <c r="D71" s="8">
        <v>81112300</v>
      </c>
      <c r="E71" s="8"/>
      <c r="F71" s="8"/>
      <c r="G71" s="8" t="s">
        <v>712</v>
      </c>
      <c r="H71" s="8" t="s">
        <v>44</v>
      </c>
      <c r="I71" s="18" t="s">
        <v>63</v>
      </c>
      <c r="J71" s="41">
        <v>2</v>
      </c>
      <c r="K71" s="8" t="s">
        <v>76</v>
      </c>
      <c r="L71" s="8">
        <v>4</v>
      </c>
      <c r="M71" s="8" t="s">
        <v>39</v>
      </c>
      <c r="N71" s="8" t="s">
        <v>1177</v>
      </c>
      <c r="O71" s="8" t="s">
        <v>54</v>
      </c>
      <c r="P71" s="8">
        <v>0</v>
      </c>
      <c r="Q71" s="8" t="s">
        <v>72</v>
      </c>
      <c r="R71" s="36">
        <v>5500000</v>
      </c>
      <c r="S71" s="5">
        <f t="shared" si="5"/>
        <v>22000000</v>
      </c>
      <c r="T71" s="5">
        <f t="shared" si="7"/>
        <v>22000000</v>
      </c>
      <c r="U71" s="18" t="s">
        <v>42</v>
      </c>
      <c r="V71" s="5" t="s">
        <v>43</v>
      </c>
      <c r="W71" s="8" t="s">
        <v>140</v>
      </c>
      <c r="X71" s="8">
        <v>3009133992</v>
      </c>
      <c r="Y71" s="8" t="s">
        <v>141</v>
      </c>
      <c r="Z71" s="8"/>
      <c r="AA71" s="8" t="s">
        <v>133</v>
      </c>
      <c r="AB71" s="8" t="s">
        <v>986</v>
      </c>
      <c r="AC71" s="8" t="s">
        <v>399</v>
      </c>
      <c r="AD71" s="18"/>
      <c r="AE71" s="18"/>
    </row>
    <row r="72" spans="1:31" s="35" customFormat="1" ht="66" customHeight="1" x14ac:dyDescent="0.25">
      <c r="A72" s="18" t="s">
        <v>790</v>
      </c>
      <c r="B72" s="8" t="s">
        <v>133</v>
      </c>
      <c r="C72" s="34">
        <v>71</v>
      </c>
      <c r="D72" s="8" t="s">
        <v>161</v>
      </c>
      <c r="E72" s="8"/>
      <c r="F72" s="8"/>
      <c r="G72" s="8" t="s">
        <v>1115</v>
      </c>
      <c r="H72" s="8" t="s">
        <v>44</v>
      </c>
      <c r="I72" s="18" t="s">
        <v>37</v>
      </c>
      <c r="J72" s="43">
        <v>1</v>
      </c>
      <c r="K72" s="18" t="s">
        <v>66</v>
      </c>
      <c r="L72" s="8">
        <v>4</v>
      </c>
      <c r="M72" s="8" t="s">
        <v>39</v>
      </c>
      <c r="N72" s="8" t="s">
        <v>1177</v>
      </c>
      <c r="O72" s="8" t="s">
        <v>54</v>
      </c>
      <c r="P72" s="8">
        <v>0</v>
      </c>
      <c r="Q72" s="8" t="s">
        <v>72</v>
      </c>
      <c r="R72" s="36">
        <v>3500000</v>
      </c>
      <c r="S72" s="5">
        <f t="shared" si="5"/>
        <v>14000000</v>
      </c>
      <c r="T72" s="5">
        <f t="shared" si="7"/>
        <v>14000000</v>
      </c>
      <c r="U72" s="18" t="s">
        <v>42</v>
      </c>
      <c r="V72" s="5" t="s">
        <v>43</v>
      </c>
      <c r="W72" s="8" t="s">
        <v>140</v>
      </c>
      <c r="X72" s="8">
        <v>3009133992</v>
      </c>
      <c r="Y72" s="8" t="s">
        <v>141</v>
      </c>
      <c r="Z72" s="8"/>
      <c r="AA72" s="8" t="s">
        <v>133</v>
      </c>
      <c r="AB72" s="8" t="s">
        <v>986</v>
      </c>
      <c r="AC72" s="8" t="s">
        <v>399</v>
      </c>
      <c r="AD72" s="18"/>
      <c r="AE72" s="18"/>
    </row>
    <row r="73" spans="1:31" s="35" customFormat="1" ht="66" customHeight="1" x14ac:dyDescent="0.25">
      <c r="A73" s="18" t="s">
        <v>791</v>
      </c>
      <c r="B73" s="8" t="s">
        <v>133</v>
      </c>
      <c r="C73" s="34">
        <v>72</v>
      </c>
      <c r="D73" s="8" t="s">
        <v>1063</v>
      </c>
      <c r="E73" s="8"/>
      <c r="F73" s="8"/>
      <c r="G73" s="8" t="s">
        <v>1116</v>
      </c>
      <c r="H73" s="8" t="s">
        <v>44</v>
      </c>
      <c r="I73" s="18" t="s">
        <v>63</v>
      </c>
      <c r="J73" s="41">
        <v>2</v>
      </c>
      <c r="K73" s="8" t="s">
        <v>76</v>
      </c>
      <c r="L73" s="8">
        <v>4</v>
      </c>
      <c r="M73" s="8" t="s">
        <v>39</v>
      </c>
      <c r="N73" s="8" t="s">
        <v>1177</v>
      </c>
      <c r="O73" s="8" t="s">
        <v>54</v>
      </c>
      <c r="P73" s="8">
        <v>0</v>
      </c>
      <c r="Q73" s="8" t="s">
        <v>72</v>
      </c>
      <c r="R73" s="36">
        <v>4500000</v>
      </c>
      <c r="S73" s="5">
        <f t="shared" si="5"/>
        <v>18000000</v>
      </c>
      <c r="T73" s="5">
        <f t="shared" si="7"/>
        <v>18000000</v>
      </c>
      <c r="U73" s="18" t="s">
        <v>42</v>
      </c>
      <c r="V73" s="5" t="s">
        <v>43</v>
      </c>
      <c r="W73" s="8" t="s">
        <v>140</v>
      </c>
      <c r="X73" s="8">
        <v>3009133992</v>
      </c>
      <c r="Y73" s="8" t="s">
        <v>141</v>
      </c>
      <c r="Z73" s="8"/>
      <c r="AA73" s="8" t="s">
        <v>133</v>
      </c>
      <c r="AB73" s="8" t="s">
        <v>986</v>
      </c>
      <c r="AC73" s="8" t="s">
        <v>399</v>
      </c>
      <c r="AD73" s="18"/>
      <c r="AE73" s="18"/>
    </row>
    <row r="74" spans="1:31" s="35" customFormat="1" ht="82.5" customHeight="1" x14ac:dyDescent="0.25">
      <c r="A74" s="18" t="s">
        <v>792</v>
      </c>
      <c r="B74" s="8" t="s">
        <v>133</v>
      </c>
      <c r="C74" s="34">
        <v>73</v>
      </c>
      <c r="D74" s="8" t="s">
        <v>1064</v>
      </c>
      <c r="E74" s="8"/>
      <c r="F74" s="8"/>
      <c r="G74" s="8" t="s">
        <v>1117</v>
      </c>
      <c r="H74" s="8" t="s">
        <v>44</v>
      </c>
      <c r="I74" s="18" t="s">
        <v>37</v>
      </c>
      <c r="J74" s="43">
        <v>1</v>
      </c>
      <c r="K74" s="18" t="s">
        <v>66</v>
      </c>
      <c r="L74" s="8">
        <v>4</v>
      </c>
      <c r="M74" s="8" t="s">
        <v>39</v>
      </c>
      <c r="N74" s="8" t="s">
        <v>1177</v>
      </c>
      <c r="O74" s="8" t="s">
        <v>54</v>
      </c>
      <c r="P74" s="8">
        <v>0</v>
      </c>
      <c r="Q74" s="8" t="s">
        <v>72</v>
      </c>
      <c r="R74" s="36">
        <v>3500000</v>
      </c>
      <c r="S74" s="5">
        <f t="shared" si="5"/>
        <v>14000000</v>
      </c>
      <c r="T74" s="5">
        <f t="shared" si="7"/>
        <v>14000000</v>
      </c>
      <c r="U74" s="18" t="s">
        <v>42</v>
      </c>
      <c r="V74" s="5" t="s">
        <v>43</v>
      </c>
      <c r="W74" s="8" t="s">
        <v>140</v>
      </c>
      <c r="X74" s="8">
        <v>3009133992</v>
      </c>
      <c r="Y74" s="8" t="s">
        <v>141</v>
      </c>
      <c r="Z74" s="8"/>
      <c r="AA74" s="8" t="s">
        <v>133</v>
      </c>
      <c r="AB74" s="8" t="s">
        <v>986</v>
      </c>
      <c r="AC74" s="8" t="s">
        <v>399</v>
      </c>
      <c r="AD74" s="18"/>
      <c r="AE74" s="18"/>
    </row>
    <row r="75" spans="1:31" s="35" customFormat="1" ht="99" customHeight="1" x14ac:dyDescent="0.25">
      <c r="A75" s="18" t="s">
        <v>793</v>
      </c>
      <c r="B75" s="8" t="s">
        <v>133</v>
      </c>
      <c r="C75" s="34">
        <v>74</v>
      </c>
      <c r="D75" s="8" t="s">
        <v>161</v>
      </c>
      <c r="E75" s="8"/>
      <c r="F75" s="8"/>
      <c r="G75" s="8" t="s">
        <v>1118</v>
      </c>
      <c r="H75" s="8" t="s">
        <v>44</v>
      </c>
      <c r="I75" s="18" t="s">
        <v>63</v>
      </c>
      <c r="J75" s="41">
        <v>2</v>
      </c>
      <c r="K75" s="8" t="s">
        <v>76</v>
      </c>
      <c r="L75" s="8">
        <v>4</v>
      </c>
      <c r="M75" s="8" t="s">
        <v>39</v>
      </c>
      <c r="N75" s="8" t="s">
        <v>1177</v>
      </c>
      <c r="O75" s="8" t="s">
        <v>54</v>
      </c>
      <c r="P75" s="8">
        <v>0</v>
      </c>
      <c r="Q75" s="8" t="s">
        <v>72</v>
      </c>
      <c r="R75" s="36">
        <v>3500000</v>
      </c>
      <c r="S75" s="5">
        <f t="shared" si="5"/>
        <v>14000000</v>
      </c>
      <c r="T75" s="5">
        <f t="shared" si="7"/>
        <v>14000000</v>
      </c>
      <c r="U75" s="18" t="s">
        <v>42</v>
      </c>
      <c r="V75" s="5" t="s">
        <v>43</v>
      </c>
      <c r="W75" s="8" t="s">
        <v>140</v>
      </c>
      <c r="X75" s="8">
        <v>3009133992</v>
      </c>
      <c r="Y75" s="8" t="s">
        <v>141</v>
      </c>
      <c r="Z75" s="8"/>
      <c r="AA75" s="8" t="s">
        <v>133</v>
      </c>
      <c r="AB75" s="8" t="s">
        <v>986</v>
      </c>
      <c r="AC75" s="8" t="s">
        <v>399</v>
      </c>
      <c r="AD75" s="18"/>
      <c r="AE75" s="18"/>
    </row>
    <row r="76" spans="1:31" s="35" customFormat="1" ht="82.5" customHeight="1" x14ac:dyDescent="0.25">
      <c r="A76" s="18" t="s">
        <v>794</v>
      </c>
      <c r="B76" s="8" t="s">
        <v>133</v>
      </c>
      <c r="C76" s="34">
        <v>75</v>
      </c>
      <c r="D76" s="8" t="s">
        <v>152</v>
      </c>
      <c r="E76" s="8"/>
      <c r="F76" s="8"/>
      <c r="G76" s="8" t="s">
        <v>1119</v>
      </c>
      <c r="H76" s="8" t="s">
        <v>153</v>
      </c>
      <c r="I76" s="18" t="s">
        <v>37</v>
      </c>
      <c r="J76" s="43">
        <v>1</v>
      </c>
      <c r="K76" s="18" t="s">
        <v>38</v>
      </c>
      <c r="L76" s="8">
        <v>8</v>
      </c>
      <c r="M76" s="8" t="s">
        <v>154</v>
      </c>
      <c r="N76" s="8" t="s">
        <v>1182</v>
      </c>
      <c r="O76" s="8" t="s">
        <v>54</v>
      </c>
      <c r="P76" s="8">
        <v>0</v>
      </c>
      <c r="Q76" s="8" t="s">
        <v>72</v>
      </c>
      <c r="R76" s="36"/>
      <c r="S76" s="5">
        <v>640000000</v>
      </c>
      <c r="T76" s="5">
        <f t="shared" si="7"/>
        <v>640000000</v>
      </c>
      <c r="U76" s="18" t="s">
        <v>42</v>
      </c>
      <c r="V76" s="5" t="s">
        <v>43</v>
      </c>
      <c r="W76" s="8" t="s">
        <v>138</v>
      </c>
      <c r="X76" s="8">
        <v>3009133992</v>
      </c>
      <c r="Y76" s="8" t="s">
        <v>151</v>
      </c>
      <c r="Z76" s="8"/>
      <c r="AA76" s="8" t="s">
        <v>133</v>
      </c>
      <c r="AB76" s="8" t="s">
        <v>986</v>
      </c>
      <c r="AC76" s="8" t="s">
        <v>399</v>
      </c>
      <c r="AD76" s="18"/>
      <c r="AE76" s="18"/>
    </row>
    <row r="77" spans="1:31" ht="49.5" customHeight="1" x14ac:dyDescent="0.25">
      <c r="A77" s="18" t="s">
        <v>795</v>
      </c>
      <c r="B77" s="8" t="s">
        <v>133</v>
      </c>
      <c r="C77" s="34">
        <v>76</v>
      </c>
      <c r="D77" s="8" t="s">
        <v>179</v>
      </c>
      <c r="E77" s="8"/>
      <c r="F77" s="8"/>
      <c r="G77" s="8" t="s">
        <v>716</v>
      </c>
      <c r="H77" s="8" t="s">
        <v>176</v>
      </c>
      <c r="I77" s="18" t="s">
        <v>37</v>
      </c>
      <c r="J77" s="43">
        <v>1</v>
      </c>
      <c r="K77" s="18" t="s">
        <v>66</v>
      </c>
      <c r="L77" s="8">
        <v>3</v>
      </c>
      <c r="M77" s="8" t="s">
        <v>130</v>
      </c>
      <c r="N77" s="8" t="s">
        <v>1177</v>
      </c>
      <c r="O77" s="8" t="s">
        <v>54</v>
      </c>
      <c r="P77" s="8">
        <v>0</v>
      </c>
      <c r="Q77" s="8" t="s">
        <v>72</v>
      </c>
      <c r="R77" s="36"/>
      <c r="S77" s="5">
        <v>500000000</v>
      </c>
      <c r="T77" s="5">
        <f t="shared" si="7"/>
        <v>500000000</v>
      </c>
      <c r="U77" s="18" t="s">
        <v>42</v>
      </c>
      <c r="V77" s="5" t="s">
        <v>43</v>
      </c>
      <c r="W77" s="8" t="s">
        <v>731</v>
      </c>
      <c r="X77" s="8">
        <v>3009133992</v>
      </c>
      <c r="Y77" s="12" t="s">
        <v>745</v>
      </c>
      <c r="Z77" s="8"/>
      <c r="AA77" s="8" t="s">
        <v>178</v>
      </c>
      <c r="AB77" s="8" t="s">
        <v>986</v>
      </c>
      <c r="AC77" s="8" t="s">
        <v>399</v>
      </c>
      <c r="AD77" s="18"/>
      <c r="AE77" s="18"/>
    </row>
    <row r="78" spans="1:31" ht="82.5" customHeight="1" x14ac:dyDescent="0.25">
      <c r="A78" s="18" t="s">
        <v>796</v>
      </c>
      <c r="B78" s="8" t="s">
        <v>133</v>
      </c>
      <c r="C78" s="34">
        <v>77</v>
      </c>
      <c r="D78" s="8" t="s">
        <v>747</v>
      </c>
      <c r="E78" s="8"/>
      <c r="F78" s="8"/>
      <c r="G78" s="8" t="s">
        <v>1120</v>
      </c>
      <c r="H78" s="8" t="s">
        <v>191</v>
      </c>
      <c r="I78" s="18" t="s">
        <v>37</v>
      </c>
      <c r="J78" s="43">
        <v>1</v>
      </c>
      <c r="K78" s="18" t="s">
        <v>195</v>
      </c>
      <c r="L78" s="8">
        <v>6</v>
      </c>
      <c r="M78" s="8" t="s">
        <v>130</v>
      </c>
      <c r="N78" s="8" t="s">
        <v>1177</v>
      </c>
      <c r="O78" s="8" t="s">
        <v>54</v>
      </c>
      <c r="P78" s="8">
        <v>0</v>
      </c>
      <c r="Q78" s="8" t="s">
        <v>72</v>
      </c>
      <c r="R78" s="36"/>
      <c r="S78" s="5">
        <v>150000000</v>
      </c>
      <c r="T78" s="5">
        <f t="shared" si="7"/>
        <v>150000000</v>
      </c>
      <c r="U78" s="18" t="s">
        <v>42</v>
      </c>
      <c r="V78" s="5" t="s">
        <v>43</v>
      </c>
      <c r="W78" s="8" t="s">
        <v>192</v>
      </c>
      <c r="X78" s="8">
        <v>3009133992</v>
      </c>
      <c r="Y78" s="8" t="s">
        <v>193</v>
      </c>
      <c r="Z78" s="8"/>
      <c r="AA78" s="8" t="s">
        <v>133</v>
      </c>
      <c r="AB78" s="8" t="s">
        <v>986</v>
      </c>
      <c r="AC78" s="8" t="s">
        <v>399</v>
      </c>
      <c r="AD78" s="18"/>
      <c r="AE78" s="18"/>
    </row>
    <row r="79" spans="1:31" ht="66" customHeight="1" x14ac:dyDescent="0.25">
      <c r="A79" s="18" t="s">
        <v>797</v>
      </c>
      <c r="B79" s="8" t="s">
        <v>133</v>
      </c>
      <c r="C79" s="34">
        <v>78</v>
      </c>
      <c r="D79" s="8" t="s">
        <v>1168</v>
      </c>
      <c r="E79" s="8"/>
      <c r="F79" s="8"/>
      <c r="G79" s="8" t="s">
        <v>717</v>
      </c>
      <c r="H79" s="8" t="s">
        <v>718</v>
      </c>
      <c r="I79" s="18" t="s">
        <v>37</v>
      </c>
      <c r="J79" s="43">
        <v>1</v>
      </c>
      <c r="K79" s="18" t="s">
        <v>77</v>
      </c>
      <c r="L79" s="8">
        <v>13</v>
      </c>
      <c r="M79" s="8" t="s">
        <v>154</v>
      </c>
      <c r="N79" s="8" t="s">
        <v>1182</v>
      </c>
      <c r="O79" s="8" t="s">
        <v>54</v>
      </c>
      <c r="P79" s="8">
        <v>0</v>
      </c>
      <c r="Q79" s="8" t="s">
        <v>72</v>
      </c>
      <c r="R79" s="36"/>
      <c r="S79" s="5">
        <f>+T79</f>
        <v>1020000000</v>
      </c>
      <c r="T79" s="5">
        <v>1020000000</v>
      </c>
      <c r="U79" s="18" t="s">
        <v>55</v>
      </c>
      <c r="V79" s="5" t="s">
        <v>202</v>
      </c>
      <c r="W79" s="8" t="s">
        <v>732</v>
      </c>
      <c r="X79" s="8">
        <v>3009133992</v>
      </c>
      <c r="Y79" s="8" t="s">
        <v>101</v>
      </c>
      <c r="Z79" s="8"/>
      <c r="AA79" s="8" t="s">
        <v>178</v>
      </c>
      <c r="AB79" s="8" t="s">
        <v>986</v>
      </c>
      <c r="AC79" s="8" t="s">
        <v>399</v>
      </c>
      <c r="AD79" s="18"/>
      <c r="AE79" s="18"/>
    </row>
    <row r="80" spans="1:31" ht="82.5" customHeight="1" x14ac:dyDescent="0.25">
      <c r="A80" s="18" t="s">
        <v>798</v>
      </c>
      <c r="B80" s="8" t="s">
        <v>133</v>
      </c>
      <c r="C80" s="34">
        <v>79</v>
      </c>
      <c r="D80" s="8" t="s">
        <v>155</v>
      </c>
      <c r="E80" s="8"/>
      <c r="F80" s="8"/>
      <c r="G80" s="8" t="s">
        <v>1121</v>
      </c>
      <c r="H80" s="8" t="s">
        <v>156</v>
      </c>
      <c r="I80" s="18" t="s">
        <v>63</v>
      </c>
      <c r="J80" s="43">
        <v>2</v>
      </c>
      <c r="K80" s="18" t="s">
        <v>79</v>
      </c>
      <c r="L80" s="8">
        <v>8</v>
      </c>
      <c r="M80" s="8" t="s">
        <v>154</v>
      </c>
      <c r="N80" s="8" t="s">
        <v>1182</v>
      </c>
      <c r="O80" s="8" t="s">
        <v>54</v>
      </c>
      <c r="P80" s="8">
        <v>0</v>
      </c>
      <c r="Q80" s="8" t="s">
        <v>72</v>
      </c>
      <c r="R80" s="36"/>
      <c r="S80" s="5">
        <v>96500000</v>
      </c>
      <c r="T80" s="5">
        <f t="shared" ref="T80:T99" si="8">+S80</f>
        <v>96500000</v>
      </c>
      <c r="U80" s="18" t="s">
        <v>42</v>
      </c>
      <c r="V80" s="5" t="s">
        <v>43</v>
      </c>
      <c r="W80" s="8" t="s">
        <v>733</v>
      </c>
      <c r="X80" s="8">
        <v>3009133992</v>
      </c>
      <c r="Y80" s="8" t="s">
        <v>226</v>
      </c>
      <c r="Z80" s="8"/>
      <c r="AA80" s="8" t="s">
        <v>133</v>
      </c>
      <c r="AB80" s="8" t="s">
        <v>986</v>
      </c>
      <c r="AC80" s="8" t="s">
        <v>399</v>
      </c>
      <c r="AD80" s="18"/>
      <c r="AE80" s="18"/>
    </row>
    <row r="81" spans="1:31" ht="66" customHeight="1" x14ac:dyDescent="0.25">
      <c r="A81" s="18" t="s">
        <v>799</v>
      </c>
      <c r="B81" s="8" t="s">
        <v>133</v>
      </c>
      <c r="C81" s="34">
        <v>80</v>
      </c>
      <c r="D81" s="8">
        <v>81111820</v>
      </c>
      <c r="E81" s="8"/>
      <c r="F81" s="8"/>
      <c r="G81" s="8" t="s">
        <v>1122</v>
      </c>
      <c r="H81" s="8" t="s">
        <v>223</v>
      </c>
      <c r="I81" s="18" t="s">
        <v>63</v>
      </c>
      <c r="J81" s="43">
        <v>2</v>
      </c>
      <c r="K81" s="18" t="s">
        <v>38</v>
      </c>
      <c r="L81" s="8">
        <v>10</v>
      </c>
      <c r="M81" s="8" t="s">
        <v>130</v>
      </c>
      <c r="N81" s="8" t="s">
        <v>1177</v>
      </c>
      <c r="O81" s="8" t="s">
        <v>54</v>
      </c>
      <c r="P81" s="8">
        <v>0</v>
      </c>
      <c r="Q81" s="8" t="s">
        <v>72</v>
      </c>
      <c r="R81" s="36"/>
      <c r="S81" s="5">
        <v>28000000</v>
      </c>
      <c r="T81" s="5">
        <f t="shared" si="8"/>
        <v>28000000</v>
      </c>
      <c r="U81" s="18" t="s">
        <v>42</v>
      </c>
      <c r="V81" s="5" t="s">
        <v>43</v>
      </c>
      <c r="W81" s="8" t="s">
        <v>225</v>
      </c>
      <c r="X81" s="8">
        <v>3009133992</v>
      </c>
      <c r="Y81" s="8" t="s">
        <v>226</v>
      </c>
      <c r="Z81" s="8"/>
      <c r="AA81" s="8" t="s">
        <v>133</v>
      </c>
      <c r="AB81" s="8" t="s">
        <v>986</v>
      </c>
      <c r="AC81" s="8" t="s">
        <v>399</v>
      </c>
      <c r="AD81" s="18"/>
      <c r="AE81" s="18"/>
    </row>
    <row r="82" spans="1:31" ht="49.5" customHeight="1" x14ac:dyDescent="0.25">
      <c r="A82" s="18" t="s">
        <v>800</v>
      </c>
      <c r="B82" s="8" t="s">
        <v>133</v>
      </c>
      <c r="C82" s="34">
        <v>81</v>
      </c>
      <c r="D82" s="8" t="s">
        <v>174</v>
      </c>
      <c r="E82" s="8"/>
      <c r="F82" s="8"/>
      <c r="G82" s="8" t="s">
        <v>175</v>
      </c>
      <c r="H82" s="8" t="s">
        <v>176</v>
      </c>
      <c r="I82" s="18" t="s">
        <v>63</v>
      </c>
      <c r="J82" s="43">
        <v>2</v>
      </c>
      <c r="K82" s="18" t="s">
        <v>38</v>
      </c>
      <c r="L82" s="8">
        <v>10</v>
      </c>
      <c r="M82" s="8" t="s">
        <v>130</v>
      </c>
      <c r="N82" s="8" t="s">
        <v>1177</v>
      </c>
      <c r="O82" s="8" t="s">
        <v>54</v>
      </c>
      <c r="P82" s="8">
        <v>0</v>
      </c>
      <c r="Q82" s="8" t="s">
        <v>72</v>
      </c>
      <c r="R82" s="37"/>
      <c r="S82" s="5">
        <v>1900000000</v>
      </c>
      <c r="T82" s="5">
        <f t="shared" si="8"/>
        <v>1900000000</v>
      </c>
      <c r="U82" s="18" t="s">
        <v>42</v>
      </c>
      <c r="V82" s="5" t="s">
        <v>43</v>
      </c>
      <c r="W82" s="8" t="s">
        <v>731</v>
      </c>
      <c r="X82" s="8">
        <v>3009133992</v>
      </c>
      <c r="Y82" s="12" t="s">
        <v>745</v>
      </c>
      <c r="Z82" s="8"/>
      <c r="AA82" s="8" t="s">
        <v>178</v>
      </c>
      <c r="AB82" s="8" t="s">
        <v>986</v>
      </c>
      <c r="AC82" s="8" t="s">
        <v>399</v>
      </c>
      <c r="AD82" s="18"/>
      <c r="AE82" s="18"/>
    </row>
    <row r="83" spans="1:31" ht="82.5" customHeight="1" x14ac:dyDescent="0.25">
      <c r="A83" s="18" t="s">
        <v>801</v>
      </c>
      <c r="B83" s="8" t="s">
        <v>133</v>
      </c>
      <c r="C83" s="34">
        <v>82</v>
      </c>
      <c r="D83" s="8" t="s">
        <v>181</v>
      </c>
      <c r="E83" s="8"/>
      <c r="F83" s="8"/>
      <c r="G83" s="8" t="s">
        <v>1123</v>
      </c>
      <c r="H83" s="8" t="s">
        <v>182</v>
      </c>
      <c r="I83" s="18" t="s">
        <v>63</v>
      </c>
      <c r="J83" s="43">
        <v>2</v>
      </c>
      <c r="K83" s="18" t="s">
        <v>77</v>
      </c>
      <c r="L83" s="8">
        <v>8</v>
      </c>
      <c r="M83" s="8" t="s">
        <v>183</v>
      </c>
      <c r="N83" s="8" t="s">
        <v>1175</v>
      </c>
      <c r="O83" s="8" t="s">
        <v>54</v>
      </c>
      <c r="P83" s="8">
        <v>0</v>
      </c>
      <c r="Q83" s="8" t="s">
        <v>72</v>
      </c>
      <c r="R83" s="36"/>
      <c r="S83" s="5">
        <v>1510000000</v>
      </c>
      <c r="T83" s="5">
        <f t="shared" si="8"/>
        <v>1510000000</v>
      </c>
      <c r="U83" s="18" t="s">
        <v>42</v>
      </c>
      <c r="V83" s="5" t="s">
        <v>43</v>
      </c>
      <c r="W83" s="8" t="s">
        <v>734</v>
      </c>
      <c r="X83" s="8">
        <v>3009133992</v>
      </c>
      <c r="Y83" s="8" t="s">
        <v>735</v>
      </c>
      <c r="Z83" s="8"/>
      <c r="AA83" s="8" t="s">
        <v>133</v>
      </c>
      <c r="AB83" s="8" t="s">
        <v>986</v>
      </c>
      <c r="AC83" s="8" t="s">
        <v>399</v>
      </c>
      <c r="AD83" s="18"/>
      <c r="AE83" s="18"/>
    </row>
    <row r="84" spans="1:31" ht="82.5" customHeight="1" x14ac:dyDescent="0.25">
      <c r="A84" s="18" t="s">
        <v>802</v>
      </c>
      <c r="B84" s="8" t="s">
        <v>133</v>
      </c>
      <c r="C84" s="34">
        <v>83</v>
      </c>
      <c r="D84" s="8" t="s">
        <v>746</v>
      </c>
      <c r="E84" s="8"/>
      <c r="F84" s="8"/>
      <c r="G84" s="8" t="s">
        <v>1124</v>
      </c>
      <c r="H84" s="8" t="s">
        <v>719</v>
      </c>
      <c r="I84" s="18" t="s">
        <v>63</v>
      </c>
      <c r="J84" s="43">
        <v>2</v>
      </c>
      <c r="K84" s="18" t="s">
        <v>76</v>
      </c>
      <c r="L84" s="8">
        <v>3</v>
      </c>
      <c r="M84" s="8" t="s">
        <v>284</v>
      </c>
      <c r="N84" s="8" t="s">
        <v>1175</v>
      </c>
      <c r="O84" s="8" t="s">
        <v>54</v>
      </c>
      <c r="P84" s="8">
        <v>0</v>
      </c>
      <c r="Q84" s="8" t="s">
        <v>72</v>
      </c>
      <c r="R84" s="36"/>
      <c r="S84" s="5">
        <v>10000000</v>
      </c>
      <c r="T84" s="5">
        <f t="shared" si="8"/>
        <v>10000000</v>
      </c>
      <c r="U84" s="18" t="s">
        <v>42</v>
      </c>
      <c r="V84" s="5" t="s">
        <v>43</v>
      </c>
      <c r="W84" s="8" t="s">
        <v>136</v>
      </c>
      <c r="X84" s="8">
        <v>3009133992</v>
      </c>
      <c r="Y84" s="8" t="s">
        <v>137</v>
      </c>
      <c r="Z84" s="8"/>
      <c r="AA84" s="8" t="s">
        <v>133</v>
      </c>
      <c r="AB84" s="8" t="s">
        <v>986</v>
      </c>
      <c r="AC84" s="8" t="s">
        <v>399</v>
      </c>
      <c r="AD84" s="18"/>
      <c r="AE84" s="18"/>
    </row>
    <row r="85" spans="1:31" ht="66" customHeight="1" x14ac:dyDescent="0.25">
      <c r="A85" s="18" t="s">
        <v>803</v>
      </c>
      <c r="B85" s="8" t="s">
        <v>133</v>
      </c>
      <c r="C85" s="34">
        <v>84</v>
      </c>
      <c r="D85" s="8" t="s">
        <v>213</v>
      </c>
      <c r="E85" s="8"/>
      <c r="F85" s="8"/>
      <c r="G85" s="8" t="s">
        <v>1125</v>
      </c>
      <c r="H85" s="8" t="s">
        <v>214</v>
      </c>
      <c r="I85" s="18" t="s">
        <v>63</v>
      </c>
      <c r="J85" s="43">
        <v>2</v>
      </c>
      <c r="K85" s="18" t="s">
        <v>76</v>
      </c>
      <c r="L85" s="8">
        <v>3</v>
      </c>
      <c r="M85" s="8" t="s">
        <v>154</v>
      </c>
      <c r="N85" s="8" t="s">
        <v>1182</v>
      </c>
      <c r="O85" s="8" t="s">
        <v>54</v>
      </c>
      <c r="P85" s="8">
        <v>0</v>
      </c>
      <c r="Q85" s="8" t="s">
        <v>72</v>
      </c>
      <c r="R85" s="36"/>
      <c r="S85" s="5">
        <v>500000000</v>
      </c>
      <c r="T85" s="5">
        <f t="shared" si="8"/>
        <v>500000000</v>
      </c>
      <c r="U85" s="18" t="s">
        <v>42</v>
      </c>
      <c r="V85" s="5" t="s">
        <v>43</v>
      </c>
      <c r="W85" s="8" t="s">
        <v>157</v>
      </c>
      <c r="X85" s="8">
        <v>3009133992</v>
      </c>
      <c r="Y85" s="8" t="s">
        <v>158</v>
      </c>
      <c r="Z85" s="8"/>
      <c r="AA85" s="8" t="s">
        <v>133</v>
      </c>
      <c r="AB85" s="8" t="s">
        <v>986</v>
      </c>
      <c r="AC85" s="8" t="s">
        <v>399</v>
      </c>
      <c r="AD85" s="18"/>
      <c r="AE85" s="18"/>
    </row>
    <row r="86" spans="1:31" ht="66" customHeight="1" x14ac:dyDescent="0.25">
      <c r="A86" s="18" t="s">
        <v>804</v>
      </c>
      <c r="B86" s="8" t="s">
        <v>133</v>
      </c>
      <c r="C86" s="34">
        <v>85</v>
      </c>
      <c r="D86" s="8" t="s">
        <v>1065</v>
      </c>
      <c r="E86" s="8"/>
      <c r="F86" s="8"/>
      <c r="G86" s="8" t="s">
        <v>1126</v>
      </c>
      <c r="H86" s="8" t="s">
        <v>720</v>
      </c>
      <c r="I86" s="18" t="s">
        <v>63</v>
      </c>
      <c r="J86" s="43">
        <v>2</v>
      </c>
      <c r="K86" s="18" t="s">
        <v>79</v>
      </c>
      <c r="L86" s="8">
        <v>8</v>
      </c>
      <c r="M86" s="8" t="s">
        <v>154</v>
      </c>
      <c r="N86" s="8" t="s">
        <v>1182</v>
      </c>
      <c r="O86" s="8" t="s">
        <v>54</v>
      </c>
      <c r="P86" s="8">
        <v>0</v>
      </c>
      <c r="Q86" s="8" t="s">
        <v>72</v>
      </c>
      <c r="R86" s="36"/>
      <c r="S86" s="5">
        <v>200000000</v>
      </c>
      <c r="T86" s="5">
        <f t="shared" si="8"/>
        <v>200000000</v>
      </c>
      <c r="U86" s="18" t="s">
        <v>42</v>
      </c>
      <c r="V86" s="5" t="s">
        <v>43</v>
      </c>
      <c r="W86" s="8" t="s">
        <v>200</v>
      </c>
      <c r="X86" s="8">
        <v>3009133992</v>
      </c>
      <c r="Y86" s="8" t="s">
        <v>201</v>
      </c>
      <c r="Z86" s="8"/>
      <c r="AA86" s="8" t="s">
        <v>133</v>
      </c>
      <c r="AB86" s="8" t="s">
        <v>986</v>
      </c>
      <c r="AC86" s="8" t="s">
        <v>399</v>
      </c>
      <c r="AD86" s="18"/>
      <c r="AE86" s="18"/>
    </row>
    <row r="87" spans="1:31" ht="82.5" customHeight="1" x14ac:dyDescent="0.25">
      <c r="A87" s="18" t="s">
        <v>805</v>
      </c>
      <c r="B87" s="8" t="s">
        <v>133</v>
      </c>
      <c r="C87" s="34">
        <v>86</v>
      </c>
      <c r="D87" s="8" t="s">
        <v>1066</v>
      </c>
      <c r="E87" s="8"/>
      <c r="F87" s="8"/>
      <c r="G87" s="8" t="s">
        <v>1127</v>
      </c>
      <c r="H87" s="8" t="s">
        <v>721</v>
      </c>
      <c r="I87" s="18" t="s">
        <v>63</v>
      </c>
      <c r="J87" s="43">
        <v>2</v>
      </c>
      <c r="K87" s="18" t="s">
        <v>38</v>
      </c>
      <c r="L87" s="8">
        <v>10</v>
      </c>
      <c r="M87" s="8" t="s">
        <v>210</v>
      </c>
      <c r="N87" s="8" t="s">
        <v>1177</v>
      </c>
      <c r="O87" s="8" t="s">
        <v>54</v>
      </c>
      <c r="P87" s="8">
        <v>0</v>
      </c>
      <c r="Q87" s="8" t="s">
        <v>72</v>
      </c>
      <c r="R87" s="36"/>
      <c r="S87" s="5">
        <v>105000000</v>
      </c>
      <c r="T87" s="5">
        <f t="shared" si="8"/>
        <v>105000000</v>
      </c>
      <c r="U87" s="18" t="s">
        <v>42</v>
      </c>
      <c r="V87" s="5" t="s">
        <v>43</v>
      </c>
      <c r="W87" s="8" t="s">
        <v>139</v>
      </c>
      <c r="X87" s="8">
        <v>3009133992</v>
      </c>
      <c r="Y87" s="8" t="s">
        <v>166</v>
      </c>
      <c r="Z87" s="8"/>
      <c r="AA87" s="8" t="s">
        <v>133</v>
      </c>
      <c r="AB87" s="8" t="s">
        <v>986</v>
      </c>
      <c r="AC87" s="8" t="s">
        <v>399</v>
      </c>
      <c r="AD87" s="18"/>
      <c r="AE87" s="18"/>
    </row>
    <row r="88" spans="1:31" ht="82.5" customHeight="1" x14ac:dyDescent="0.25">
      <c r="A88" s="18" t="s">
        <v>806</v>
      </c>
      <c r="B88" s="8" t="s">
        <v>133</v>
      </c>
      <c r="C88" s="34">
        <v>87</v>
      </c>
      <c r="D88" s="8" t="s">
        <v>206</v>
      </c>
      <c r="E88" s="8"/>
      <c r="F88" s="8"/>
      <c r="G88" s="8" t="s">
        <v>1128</v>
      </c>
      <c r="H88" s="8" t="s">
        <v>222</v>
      </c>
      <c r="I88" s="18" t="s">
        <v>63</v>
      </c>
      <c r="J88" s="43">
        <v>2</v>
      </c>
      <c r="K88" s="18" t="s">
        <v>79</v>
      </c>
      <c r="L88" s="8">
        <v>8</v>
      </c>
      <c r="M88" s="8" t="s">
        <v>183</v>
      </c>
      <c r="N88" s="8" t="s">
        <v>1175</v>
      </c>
      <c r="O88" s="8" t="s">
        <v>54</v>
      </c>
      <c r="P88" s="8">
        <v>0</v>
      </c>
      <c r="Q88" s="8" t="s">
        <v>72</v>
      </c>
      <c r="R88" s="36"/>
      <c r="S88" s="5">
        <v>659000000</v>
      </c>
      <c r="T88" s="5">
        <f t="shared" si="8"/>
        <v>659000000</v>
      </c>
      <c r="U88" s="18" t="s">
        <v>42</v>
      </c>
      <c r="V88" s="5" t="s">
        <v>43</v>
      </c>
      <c r="W88" s="8" t="s">
        <v>172</v>
      </c>
      <c r="X88" s="8">
        <v>3009133992</v>
      </c>
      <c r="Y88" s="8" t="s">
        <v>173</v>
      </c>
      <c r="Z88" s="8"/>
      <c r="AA88" s="8" t="s">
        <v>133</v>
      </c>
      <c r="AB88" s="8" t="s">
        <v>986</v>
      </c>
      <c r="AC88" s="8" t="s">
        <v>399</v>
      </c>
      <c r="AD88" s="18"/>
      <c r="AE88" s="18"/>
    </row>
    <row r="89" spans="1:31" ht="115.5" customHeight="1" x14ac:dyDescent="0.25">
      <c r="A89" s="18" t="s">
        <v>807</v>
      </c>
      <c r="B89" s="8" t="s">
        <v>133</v>
      </c>
      <c r="C89" s="34">
        <v>88</v>
      </c>
      <c r="D89" s="8" t="s">
        <v>747</v>
      </c>
      <c r="E89" s="8"/>
      <c r="F89" s="8"/>
      <c r="G89" s="8" t="s">
        <v>1129</v>
      </c>
      <c r="H89" s="8" t="s">
        <v>722</v>
      </c>
      <c r="I89" s="18" t="s">
        <v>63</v>
      </c>
      <c r="J89" s="43">
        <v>2</v>
      </c>
      <c r="K89" s="18" t="s">
        <v>79</v>
      </c>
      <c r="L89" s="8">
        <v>8</v>
      </c>
      <c r="M89" s="8" t="s">
        <v>154</v>
      </c>
      <c r="N89" s="8" t="s">
        <v>1182</v>
      </c>
      <c r="O89" s="8" t="s">
        <v>54</v>
      </c>
      <c r="P89" s="8">
        <v>0</v>
      </c>
      <c r="Q89" s="8" t="s">
        <v>72</v>
      </c>
      <c r="R89" s="36"/>
      <c r="S89" s="5">
        <v>1200000000</v>
      </c>
      <c r="T89" s="5">
        <f t="shared" si="8"/>
        <v>1200000000</v>
      </c>
      <c r="U89" s="18" t="s">
        <v>42</v>
      </c>
      <c r="V89" s="5" t="s">
        <v>43</v>
      </c>
      <c r="W89" s="8" t="s">
        <v>138</v>
      </c>
      <c r="X89" s="8">
        <v>3009133992</v>
      </c>
      <c r="Y89" s="8" t="s">
        <v>736</v>
      </c>
      <c r="Z89" s="8"/>
      <c r="AA89" s="8" t="s">
        <v>133</v>
      </c>
      <c r="AB89" s="8" t="s">
        <v>986</v>
      </c>
      <c r="AC89" s="8" t="s">
        <v>399</v>
      </c>
      <c r="AD89" s="18"/>
      <c r="AE89" s="18"/>
    </row>
    <row r="90" spans="1:31" ht="66" customHeight="1" x14ac:dyDescent="0.25">
      <c r="A90" s="18" t="s">
        <v>808</v>
      </c>
      <c r="B90" s="8" t="s">
        <v>133</v>
      </c>
      <c r="C90" s="34">
        <v>89</v>
      </c>
      <c r="D90" s="8">
        <v>81112306</v>
      </c>
      <c r="E90" s="8"/>
      <c r="F90" s="8"/>
      <c r="G90" s="8" t="s">
        <v>1130</v>
      </c>
      <c r="H90" s="8" t="s">
        <v>168</v>
      </c>
      <c r="I90" s="18" t="s">
        <v>53</v>
      </c>
      <c r="J90" s="43">
        <v>3</v>
      </c>
      <c r="K90" s="18" t="s">
        <v>38</v>
      </c>
      <c r="L90" s="8">
        <v>9</v>
      </c>
      <c r="M90" s="8" t="s">
        <v>130</v>
      </c>
      <c r="N90" s="8" t="s">
        <v>1177</v>
      </c>
      <c r="O90" s="8" t="s">
        <v>54</v>
      </c>
      <c r="P90" s="8">
        <v>0</v>
      </c>
      <c r="Q90" s="8" t="s">
        <v>72</v>
      </c>
      <c r="R90" s="36"/>
      <c r="S90" s="5">
        <v>6000000</v>
      </c>
      <c r="T90" s="5">
        <f t="shared" si="8"/>
        <v>6000000</v>
      </c>
      <c r="U90" s="18" t="s">
        <v>42</v>
      </c>
      <c r="V90" s="5" t="s">
        <v>43</v>
      </c>
      <c r="W90" s="8" t="s">
        <v>170</v>
      </c>
      <c r="X90" s="8">
        <v>3009133992</v>
      </c>
      <c r="Y90" s="8" t="s">
        <v>171</v>
      </c>
      <c r="Z90" s="8"/>
      <c r="AA90" s="8" t="s">
        <v>133</v>
      </c>
      <c r="AB90" s="8" t="s">
        <v>986</v>
      </c>
      <c r="AC90" s="8" t="s">
        <v>399</v>
      </c>
      <c r="AD90" s="18"/>
      <c r="AE90" s="18"/>
    </row>
    <row r="91" spans="1:31" ht="49.5" customHeight="1" x14ac:dyDescent="0.25">
      <c r="A91" s="18" t="s">
        <v>809</v>
      </c>
      <c r="B91" s="8" t="s">
        <v>133</v>
      </c>
      <c r="C91" s="34">
        <v>90</v>
      </c>
      <c r="D91" s="8" t="s">
        <v>184</v>
      </c>
      <c r="E91" s="8"/>
      <c r="F91" s="8"/>
      <c r="G91" s="8" t="s">
        <v>219</v>
      </c>
      <c r="H91" s="8" t="s">
        <v>723</v>
      </c>
      <c r="I91" s="18" t="s">
        <v>53</v>
      </c>
      <c r="J91" s="43">
        <v>3</v>
      </c>
      <c r="K91" s="18" t="s">
        <v>195</v>
      </c>
      <c r="L91" s="8">
        <v>3</v>
      </c>
      <c r="M91" s="8" t="s">
        <v>130</v>
      </c>
      <c r="N91" s="8" t="s">
        <v>1177</v>
      </c>
      <c r="O91" s="8" t="s">
        <v>54</v>
      </c>
      <c r="P91" s="8">
        <v>0</v>
      </c>
      <c r="Q91" s="8" t="s">
        <v>72</v>
      </c>
      <c r="R91" s="37"/>
      <c r="S91" s="5">
        <v>80000000</v>
      </c>
      <c r="T91" s="5">
        <f t="shared" si="8"/>
        <v>80000000</v>
      </c>
      <c r="U91" s="18" t="s">
        <v>42</v>
      </c>
      <c r="V91" s="5" t="s">
        <v>43</v>
      </c>
      <c r="W91" s="8" t="s">
        <v>423</v>
      </c>
      <c r="X91" s="8">
        <v>3009133992</v>
      </c>
      <c r="Y91" s="8" t="s">
        <v>737</v>
      </c>
      <c r="Z91" s="8"/>
      <c r="AA91" s="8" t="s">
        <v>738</v>
      </c>
      <c r="AB91" s="8" t="s">
        <v>986</v>
      </c>
      <c r="AC91" s="8" t="s">
        <v>399</v>
      </c>
      <c r="AD91" s="18"/>
      <c r="AE91" s="18"/>
    </row>
    <row r="92" spans="1:31" ht="66" customHeight="1" x14ac:dyDescent="0.25">
      <c r="A92" s="18" t="s">
        <v>810</v>
      </c>
      <c r="B92" s="8" t="s">
        <v>133</v>
      </c>
      <c r="C92" s="34">
        <v>91</v>
      </c>
      <c r="D92" s="8" t="s">
        <v>1065</v>
      </c>
      <c r="E92" s="8"/>
      <c r="F92" s="8"/>
      <c r="G92" s="8" t="s">
        <v>1131</v>
      </c>
      <c r="H92" s="8" t="s">
        <v>724</v>
      </c>
      <c r="I92" s="18" t="s">
        <v>53</v>
      </c>
      <c r="J92" s="43">
        <v>3</v>
      </c>
      <c r="K92" s="18" t="s">
        <v>79</v>
      </c>
      <c r="L92" s="8">
        <v>2</v>
      </c>
      <c r="M92" s="8" t="s">
        <v>130</v>
      </c>
      <c r="N92" s="8" t="s">
        <v>1177</v>
      </c>
      <c r="O92" s="8" t="s">
        <v>54</v>
      </c>
      <c r="P92" s="8">
        <v>0</v>
      </c>
      <c r="Q92" s="8" t="s">
        <v>72</v>
      </c>
      <c r="R92" s="36"/>
      <c r="S92" s="5">
        <v>50000000</v>
      </c>
      <c r="T92" s="5">
        <f t="shared" si="8"/>
        <v>50000000</v>
      </c>
      <c r="U92" s="18" t="s">
        <v>42</v>
      </c>
      <c r="V92" s="5" t="s">
        <v>43</v>
      </c>
      <c r="W92" s="8" t="s">
        <v>739</v>
      </c>
      <c r="X92" s="8">
        <v>3009133992</v>
      </c>
      <c r="Y92" s="8" t="s">
        <v>740</v>
      </c>
      <c r="Z92" s="8"/>
      <c r="AA92" s="8" t="s">
        <v>133</v>
      </c>
      <c r="AB92" s="8" t="s">
        <v>986</v>
      </c>
      <c r="AC92" s="8" t="s">
        <v>399</v>
      </c>
      <c r="AD92" s="18"/>
      <c r="AE92" s="18"/>
    </row>
    <row r="93" spans="1:31" ht="66" customHeight="1" x14ac:dyDescent="0.25">
      <c r="A93" s="18" t="s">
        <v>811</v>
      </c>
      <c r="B93" s="8" t="s">
        <v>133</v>
      </c>
      <c r="C93" s="34">
        <v>92</v>
      </c>
      <c r="D93" s="8" t="s">
        <v>198</v>
      </c>
      <c r="E93" s="8"/>
      <c r="F93" s="8"/>
      <c r="G93" s="8" t="s">
        <v>1132</v>
      </c>
      <c r="H93" s="8" t="s">
        <v>199</v>
      </c>
      <c r="I93" s="18" t="s">
        <v>53</v>
      </c>
      <c r="J93" s="43">
        <v>3</v>
      </c>
      <c r="K93" s="18" t="s">
        <v>79</v>
      </c>
      <c r="L93" s="8">
        <v>7</v>
      </c>
      <c r="M93" s="8" t="s">
        <v>154</v>
      </c>
      <c r="N93" s="8" t="s">
        <v>1182</v>
      </c>
      <c r="O93" s="8" t="s">
        <v>54</v>
      </c>
      <c r="P93" s="8">
        <v>0</v>
      </c>
      <c r="Q93" s="8" t="s">
        <v>72</v>
      </c>
      <c r="R93" s="36"/>
      <c r="S93" s="5">
        <v>500000000</v>
      </c>
      <c r="T93" s="5">
        <f t="shared" si="8"/>
        <v>500000000</v>
      </c>
      <c r="U93" s="18" t="s">
        <v>42</v>
      </c>
      <c r="V93" s="5" t="s">
        <v>43</v>
      </c>
      <c r="W93" s="8" t="s">
        <v>157</v>
      </c>
      <c r="X93" s="8">
        <v>3009133992</v>
      </c>
      <c r="Y93" s="8" t="s">
        <v>158</v>
      </c>
      <c r="Z93" s="8"/>
      <c r="AA93" s="8" t="s">
        <v>133</v>
      </c>
      <c r="AB93" s="8" t="s">
        <v>986</v>
      </c>
      <c r="AC93" s="8" t="s">
        <v>399</v>
      </c>
      <c r="AD93" s="18"/>
      <c r="AE93" s="18"/>
    </row>
    <row r="94" spans="1:31" ht="66" customHeight="1" x14ac:dyDescent="0.25">
      <c r="A94" s="18" t="s">
        <v>812</v>
      </c>
      <c r="B94" s="8" t="s">
        <v>133</v>
      </c>
      <c r="C94" s="34">
        <v>93</v>
      </c>
      <c r="D94" s="8" t="s">
        <v>206</v>
      </c>
      <c r="E94" s="8"/>
      <c r="F94" s="8"/>
      <c r="G94" s="8" t="s">
        <v>1133</v>
      </c>
      <c r="H94" s="8" t="s">
        <v>207</v>
      </c>
      <c r="I94" s="18" t="s">
        <v>53</v>
      </c>
      <c r="J94" s="43">
        <v>3</v>
      </c>
      <c r="K94" s="18" t="s">
        <v>79</v>
      </c>
      <c r="L94" s="8">
        <v>7</v>
      </c>
      <c r="M94" s="8" t="s">
        <v>741</v>
      </c>
      <c r="N94" s="8" t="s">
        <v>1177</v>
      </c>
      <c r="O94" s="8" t="s">
        <v>54</v>
      </c>
      <c r="P94" s="8">
        <v>0</v>
      </c>
      <c r="Q94" s="8" t="s">
        <v>72</v>
      </c>
      <c r="R94" s="36"/>
      <c r="S94" s="5">
        <v>1850000000</v>
      </c>
      <c r="T94" s="5">
        <f t="shared" si="8"/>
        <v>1850000000</v>
      </c>
      <c r="U94" s="18" t="s">
        <v>42</v>
      </c>
      <c r="V94" s="5" t="s">
        <v>43</v>
      </c>
      <c r="W94" s="8" t="s">
        <v>136</v>
      </c>
      <c r="X94" s="8">
        <v>3009133992</v>
      </c>
      <c r="Y94" s="8" t="s">
        <v>137</v>
      </c>
      <c r="Z94" s="8"/>
      <c r="AA94" s="8" t="s">
        <v>133</v>
      </c>
      <c r="AB94" s="8" t="s">
        <v>986</v>
      </c>
      <c r="AC94" s="8" t="s">
        <v>399</v>
      </c>
      <c r="AD94" s="18"/>
      <c r="AE94" s="18"/>
    </row>
    <row r="95" spans="1:31" ht="99" customHeight="1" x14ac:dyDescent="0.25">
      <c r="A95" s="18" t="s">
        <v>813</v>
      </c>
      <c r="B95" s="8" t="s">
        <v>133</v>
      </c>
      <c r="C95" s="34">
        <v>94</v>
      </c>
      <c r="D95" s="8" t="s">
        <v>1067</v>
      </c>
      <c r="E95" s="8"/>
      <c r="F95" s="8"/>
      <c r="G95" s="8" t="s">
        <v>1134</v>
      </c>
      <c r="H95" s="8" t="s">
        <v>194</v>
      </c>
      <c r="I95" s="18" t="s">
        <v>74</v>
      </c>
      <c r="J95" s="43">
        <v>4</v>
      </c>
      <c r="K95" s="18" t="s">
        <v>50</v>
      </c>
      <c r="L95" s="8">
        <v>4</v>
      </c>
      <c r="M95" s="8" t="s">
        <v>154</v>
      </c>
      <c r="N95" s="8" t="s">
        <v>1182</v>
      </c>
      <c r="O95" s="8" t="s">
        <v>54</v>
      </c>
      <c r="P95" s="8">
        <v>0</v>
      </c>
      <c r="Q95" s="8" t="s">
        <v>72</v>
      </c>
      <c r="R95" s="36"/>
      <c r="S95" s="5">
        <v>500000000</v>
      </c>
      <c r="T95" s="5">
        <f t="shared" si="8"/>
        <v>500000000</v>
      </c>
      <c r="U95" s="18" t="s">
        <v>42</v>
      </c>
      <c r="V95" s="5" t="s">
        <v>43</v>
      </c>
      <c r="W95" s="8" t="s">
        <v>196</v>
      </c>
      <c r="X95" s="8">
        <v>3009133992</v>
      </c>
      <c r="Y95" s="8" t="s">
        <v>197</v>
      </c>
      <c r="Z95" s="8"/>
      <c r="AA95" s="8" t="s">
        <v>133</v>
      </c>
      <c r="AB95" s="8" t="s">
        <v>986</v>
      </c>
      <c r="AC95" s="8" t="s">
        <v>399</v>
      </c>
      <c r="AD95" s="18"/>
      <c r="AE95" s="18"/>
    </row>
    <row r="96" spans="1:31" ht="82.5" customHeight="1" x14ac:dyDescent="0.25">
      <c r="A96" s="18" t="s">
        <v>814</v>
      </c>
      <c r="B96" s="8" t="s">
        <v>133</v>
      </c>
      <c r="C96" s="34">
        <v>95</v>
      </c>
      <c r="D96" s="8">
        <v>72151600</v>
      </c>
      <c r="E96" s="8"/>
      <c r="F96" s="8"/>
      <c r="G96" s="8" t="s">
        <v>1135</v>
      </c>
      <c r="H96" s="8" t="s">
        <v>726</v>
      </c>
      <c r="I96" s="18" t="s">
        <v>74</v>
      </c>
      <c r="J96" s="43">
        <v>4</v>
      </c>
      <c r="K96" s="18" t="s">
        <v>79</v>
      </c>
      <c r="L96" s="8">
        <v>7</v>
      </c>
      <c r="M96" s="8" t="s">
        <v>154</v>
      </c>
      <c r="N96" s="8" t="s">
        <v>1182</v>
      </c>
      <c r="O96" s="8" t="s">
        <v>54</v>
      </c>
      <c r="P96" s="8">
        <v>0</v>
      </c>
      <c r="Q96" s="8" t="s">
        <v>72</v>
      </c>
      <c r="R96" s="36"/>
      <c r="S96" s="5">
        <v>20000000</v>
      </c>
      <c r="T96" s="5">
        <f t="shared" si="8"/>
        <v>20000000</v>
      </c>
      <c r="U96" s="18" t="s">
        <v>42</v>
      </c>
      <c r="V96" s="5" t="s">
        <v>43</v>
      </c>
      <c r="W96" s="8" t="s">
        <v>185</v>
      </c>
      <c r="X96" s="8">
        <v>3009133992</v>
      </c>
      <c r="Y96" s="8" t="s">
        <v>186</v>
      </c>
      <c r="Z96" s="8"/>
      <c r="AA96" s="8" t="s">
        <v>133</v>
      </c>
      <c r="AB96" s="8" t="s">
        <v>986</v>
      </c>
      <c r="AC96" s="8" t="s">
        <v>399</v>
      </c>
      <c r="AD96" s="18"/>
      <c r="AE96" s="18"/>
    </row>
    <row r="97" spans="1:31" ht="66" customHeight="1" x14ac:dyDescent="0.25">
      <c r="A97" s="18" t="s">
        <v>815</v>
      </c>
      <c r="B97" s="8" t="s">
        <v>133</v>
      </c>
      <c r="C97" s="34">
        <v>96</v>
      </c>
      <c r="D97" s="8" t="s">
        <v>203</v>
      </c>
      <c r="E97" s="8"/>
      <c r="F97" s="8"/>
      <c r="G97" s="8" t="s">
        <v>1136</v>
      </c>
      <c r="H97" s="8" t="s">
        <v>204</v>
      </c>
      <c r="I97" s="18" t="s">
        <v>74</v>
      </c>
      <c r="J97" s="43">
        <v>4</v>
      </c>
      <c r="K97" s="18" t="s">
        <v>79</v>
      </c>
      <c r="L97" s="8">
        <v>6</v>
      </c>
      <c r="M97" s="8" t="s">
        <v>388</v>
      </c>
      <c r="N97" s="8" t="s">
        <v>1179</v>
      </c>
      <c r="O97" s="8" t="s">
        <v>54</v>
      </c>
      <c r="P97" s="8">
        <v>0</v>
      </c>
      <c r="Q97" s="8" t="s">
        <v>72</v>
      </c>
      <c r="R97" s="36"/>
      <c r="S97" s="5">
        <v>50000000</v>
      </c>
      <c r="T97" s="5">
        <f t="shared" si="8"/>
        <v>50000000</v>
      </c>
      <c r="U97" s="18" t="s">
        <v>42</v>
      </c>
      <c r="V97" s="5" t="s">
        <v>43</v>
      </c>
      <c r="W97" s="8" t="s">
        <v>170</v>
      </c>
      <c r="X97" s="8">
        <v>3009133992</v>
      </c>
      <c r="Y97" s="8" t="s">
        <v>171</v>
      </c>
      <c r="Z97" s="8"/>
      <c r="AA97" s="8" t="s">
        <v>133</v>
      </c>
      <c r="AB97" s="8" t="s">
        <v>986</v>
      </c>
      <c r="AC97" s="8" t="s">
        <v>399</v>
      </c>
      <c r="AD97" s="18"/>
      <c r="AE97" s="18"/>
    </row>
    <row r="98" spans="1:31" ht="82.5" customHeight="1" x14ac:dyDescent="0.25">
      <c r="A98" s="18" t="s">
        <v>816</v>
      </c>
      <c r="B98" s="8" t="s">
        <v>133</v>
      </c>
      <c r="C98" s="34">
        <v>97</v>
      </c>
      <c r="D98" s="8" t="s">
        <v>205</v>
      </c>
      <c r="E98" s="8"/>
      <c r="F98" s="8"/>
      <c r="G98" s="8" t="s">
        <v>1137</v>
      </c>
      <c r="H98" s="8" t="s">
        <v>727</v>
      </c>
      <c r="I98" s="18" t="s">
        <v>74</v>
      </c>
      <c r="J98" s="43">
        <v>4</v>
      </c>
      <c r="K98" s="18" t="s">
        <v>79</v>
      </c>
      <c r="L98" s="8">
        <v>6</v>
      </c>
      <c r="M98" s="8" t="s">
        <v>154</v>
      </c>
      <c r="N98" s="8" t="s">
        <v>1182</v>
      </c>
      <c r="O98" s="8" t="s">
        <v>54</v>
      </c>
      <c r="P98" s="8">
        <v>0</v>
      </c>
      <c r="Q98" s="8" t="s">
        <v>72</v>
      </c>
      <c r="R98" s="36"/>
      <c r="S98" s="5">
        <v>700000000</v>
      </c>
      <c r="T98" s="5">
        <f t="shared" si="8"/>
        <v>700000000</v>
      </c>
      <c r="U98" s="18" t="s">
        <v>42</v>
      </c>
      <c r="V98" s="5" t="s">
        <v>43</v>
      </c>
      <c r="W98" s="8" t="s">
        <v>162</v>
      </c>
      <c r="X98" s="8">
        <v>3009133992</v>
      </c>
      <c r="Y98" s="8" t="s">
        <v>186</v>
      </c>
      <c r="Z98" s="8"/>
      <c r="AA98" s="8" t="s">
        <v>133</v>
      </c>
      <c r="AB98" s="8" t="s">
        <v>986</v>
      </c>
      <c r="AC98" s="8" t="s">
        <v>399</v>
      </c>
      <c r="AD98" s="18"/>
      <c r="AE98" s="18"/>
    </row>
    <row r="99" spans="1:31" ht="66" customHeight="1" x14ac:dyDescent="0.25">
      <c r="A99" s="18" t="s">
        <v>817</v>
      </c>
      <c r="B99" s="8" t="s">
        <v>133</v>
      </c>
      <c r="C99" s="34">
        <v>98</v>
      </c>
      <c r="D99" s="8" t="s">
        <v>1169</v>
      </c>
      <c r="E99" s="8"/>
      <c r="F99" s="8"/>
      <c r="G99" s="8" t="s">
        <v>1138</v>
      </c>
      <c r="H99" s="8" t="s">
        <v>176</v>
      </c>
      <c r="I99" s="18" t="s">
        <v>74</v>
      </c>
      <c r="J99" s="43">
        <v>4</v>
      </c>
      <c r="K99" s="18" t="s">
        <v>47</v>
      </c>
      <c r="L99" s="8">
        <v>3</v>
      </c>
      <c r="M99" s="8" t="s">
        <v>154</v>
      </c>
      <c r="N99" s="8" t="s">
        <v>1182</v>
      </c>
      <c r="O99" s="8" t="s">
        <v>54</v>
      </c>
      <c r="P99" s="8">
        <v>0</v>
      </c>
      <c r="Q99" s="8" t="s">
        <v>72</v>
      </c>
      <c r="R99" s="36"/>
      <c r="S99" s="5">
        <v>750000000</v>
      </c>
      <c r="T99" s="5">
        <f t="shared" si="8"/>
        <v>750000000</v>
      </c>
      <c r="U99" s="18" t="s">
        <v>42</v>
      </c>
      <c r="V99" s="5" t="s">
        <v>43</v>
      </c>
      <c r="W99" s="8" t="s">
        <v>742</v>
      </c>
      <c r="X99" s="8">
        <v>3009133992</v>
      </c>
      <c r="Y99" s="8" t="s">
        <v>743</v>
      </c>
      <c r="Z99" s="8"/>
      <c r="AA99" s="8" t="s">
        <v>133</v>
      </c>
      <c r="AB99" s="8" t="s">
        <v>986</v>
      </c>
      <c r="AC99" s="8" t="s">
        <v>399</v>
      </c>
      <c r="AD99" s="18"/>
      <c r="AE99" s="18"/>
    </row>
    <row r="100" spans="1:31" ht="109.5" customHeight="1" x14ac:dyDescent="0.25">
      <c r="A100" s="18" t="s">
        <v>818</v>
      </c>
      <c r="B100" s="8" t="s">
        <v>133</v>
      </c>
      <c r="C100" s="34">
        <v>99</v>
      </c>
      <c r="D100" s="8" t="s">
        <v>184</v>
      </c>
      <c r="E100" s="8"/>
      <c r="F100" s="8"/>
      <c r="G100" s="8" t="s">
        <v>1139</v>
      </c>
      <c r="H100" s="8" t="s">
        <v>217</v>
      </c>
      <c r="I100" s="18" t="s">
        <v>74</v>
      </c>
      <c r="J100" s="43">
        <v>4</v>
      </c>
      <c r="K100" s="18" t="s">
        <v>77</v>
      </c>
      <c r="L100" s="8">
        <v>12</v>
      </c>
      <c r="M100" s="8" t="s">
        <v>183</v>
      </c>
      <c r="N100" s="8" t="s">
        <v>1175</v>
      </c>
      <c r="O100" s="8" t="s">
        <v>54</v>
      </c>
      <c r="P100" s="8">
        <v>0</v>
      </c>
      <c r="Q100" s="8" t="s">
        <v>72</v>
      </c>
      <c r="R100" s="36">
        <v>144000000</v>
      </c>
      <c r="S100" s="5">
        <f>R100*12</f>
        <v>1728000000</v>
      </c>
      <c r="T100" s="5">
        <f>R100*5</f>
        <v>720000000</v>
      </c>
      <c r="U100" s="18" t="s">
        <v>55</v>
      </c>
      <c r="V100" s="5" t="s">
        <v>202</v>
      </c>
      <c r="W100" s="8" t="s">
        <v>164</v>
      </c>
      <c r="X100" s="8">
        <v>3009133992</v>
      </c>
      <c r="Y100" s="8" t="s">
        <v>165</v>
      </c>
      <c r="Z100" s="8"/>
      <c r="AA100" s="8" t="s">
        <v>133</v>
      </c>
      <c r="AB100" s="8" t="s">
        <v>986</v>
      </c>
      <c r="AC100" s="8" t="s">
        <v>399</v>
      </c>
      <c r="AD100" s="18"/>
      <c r="AE100" s="18"/>
    </row>
    <row r="101" spans="1:31" ht="82.5" customHeight="1" x14ac:dyDescent="0.25">
      <c r="A101" s="18" t="s">
        <v>819</v>
      </c>
      <c r="B101" s="8" t="s">
        <v>133</v>
      </c>
      <c r="C101" s="34">
        <v>100</v>
      </c>
      <c r="D101" s="8" t="s">
        <v>1170</v>
      </c>
      <c r="E101" s="8"/>
      <c r="F101" s="8"/>
      <c r="G101" s="8" t="s">
        <v>1140</v>
      </c>
      <c r="H101" s="8" t="s">
        <v>190</v>
      </c>
      <c r="I101" s="18" t="s">
        <v>76</v>
      </c>
      <c r="J101" s="43">
        <v>6</v>
      </c>
      <c r="K101" s="18" t="s">
        <v>38</v>
      </c>
      <c r="L101" s="8">
        <v>5</v>
      </c>
      <c r="M101" s="8" t="s">
        <v>744</v>
      </c>
      <c r="N101" s="8" t="s">
        <v>1177</v>
      </c>
      <c r="O101" s="8" t="s">
        <v>54</v>
      </c>
      <c r="P101" s="8">
        <v>0</v>
      </c>
      <c r="Q101" s="8" t="s">
        <v>72</v>
      </c>
      <c r="R101" s="36"/>
      <c r="S101" s="5">
        <v>19000000</v>
      </c>
      <c r="T101" s="5">
        <f>+S101</f>
        <v>19000000</v>
      </c>
      <c r="U101" s="18" t="s">
        <v>42</v>
      </c>
      <c r="V101" s="5" t="s">
        <v>43</v>
      </c>
      <c r="W101" s="8" t="s">
        <v>149</v>
      </c>
      <c r="X101" s="8">
        <v>3009133992</v>
      </c>
      <c r="Y101" s="8" t="s">
        <v>150</v>
      </c>
      <c r="Z101" s="8"/>
      <c r="AA101" s="8" t="s">
        <v>133</v>
      </c>
      <c r="AB101" s="8" t="s">
        <v>986</v>
      </c>
      <c r="AC101" s="8" t="s">
        <v>399</v>
      </c>
      <c r="AD101" s="18"/>
      <c r="AE101" s="18"/>
    </row>
    <row r="102" spans="1:31" ht="66" customHeight="1" x14ac:dyDescent="0.25">
      <c r="A102" s="18" t="s">
        <v>820</v>
      </c>
      <c r="B102" s="8" t="s">
        <v>133</v>
      </c>
      <c r="C102" s="34">
        <v>101</v>
      </c>
      <c r="D102" s="8" t="s">
        <v>187</v>
      </c>
      <c r="E102" s="8"/>
      <c r="F102" s="8"/>
      <c r="G102" s="8" t="s">
        <v>188</v>
      </c>
      <c r="H102" s="8" t="s">
        <v>189</v>
      </c>
      <c r="I102" s="18" t="s">
        <v>76</v>
      </c>
      <c r="J102" s="43">
        <v>6</v>
      </c>
      <c r="K102" s="18" t="s">
        <v>38</v>
      </c>
      <c r="L102" s="8">
        <v>5</v>
      </c>
      <c r="M102" s="8" t="s">
        <v>388</v>
      </c>
      <c r="N102" s="8" t="s">
        <v>1179</v>
      </c>
      <c r="O102" s="8" t="s">
        <v>54</v>
      </c>
      <c r="P102" s="8">
        <v>0</v>
      </c>
      <c r="Q102" s="8" t="s">
        <v>72</v>
      </c>
      <c r="R102" s="37"/>
      <c r="S102" s="5">
        <v>20000000</v>
      </c>
      <c r="T102" s="5">
        <f>+S102</f>
        <v>20000000</v>
      </c>
      <c r="U102" s="18" t="s">
        <v>42</v>
      </c>
      <c r="V102" s="5" t="s">
        <v>43</v>
      </c>
      <c r="W102" s="8" t="s">
        <v>731</v>
      </c>
      <c r="X102" s="8">
        <v>3009133992</v>
      </c>
      <c r="Y102" s="12" t="s">
        <v>745</v>
      </c>
      <c r="Z102" s="8"/>
      <c r="AA102" s="8" t="s">
        <v>178</v>
      </c>
      <c r="AB102" s="8" t="s">
        <v>986</v>
      </c>
      <c r="AC102" s="8" t="s">
        <v>399</v>
      </c>
      <c r="AD102" s="18"/>
      <c r="AE102" s="18"/>
    </row>
    <row r="103" spans="1:31" ht="49.5" customHeight="1" x14ac:dyDescent="0.25">
      <c r="A103" s="18" t="s">
        <v>821</v>
      </c>
      <c r="B103" s="8" t="s">
        <v>133</v>
      </c>
      <c r="C103" s="34">
        <v>102</v>
      </c>
      <c r="D103" s="8" t="s">
        <v>218</v>
      </c>
      <c r="E103" s="8"/>
      <c r="F103" s="8"/>
      <c r="G103" s="8" t="s">
        <v>729</v>
      </c>
      <c r="H103" s="8" t="s">
        <v>730</v>
      </c>
      <c r="I103" s="18" t="s">
        <v>50</v>
      </c>
      <c r="J103" s="43">
        <v>9</v>
      </c>
      <c r="K103" s="18" t="s">
        <v>38</v>
      </c>
      <c r="L103" s="8">
        <v>2</v>
      </c>
      <c r="M103" s="8" t="s">
        <v>130</v>
      </c>
      <c r="N103" s="8" t="s">
        <v>1177</v>
      </c>
      <c r="O103" s="8" t="s">
        <v>54</v>
      </c>
      <c r="P103" s="8">
        <v>0</v>
      </c>
      <c r="Q103" s="8" t="s">
        <v>72</v>
      </c>
      <c r="R103" s="37"/>
      <c r="S103" s="5">
        <v>20000000</v>
      </c>
      <c r="T103" s="5">
        <f>+S103</f>
        <v>20000000</v>
      </c>
      <c r="U103" s="18" t="s">
        <v>42</v>
      </c>
      <c r="V103" s="5" t="s">
        <v>43</v>
      </c>
      <c r="W103" s="8" t="s">
        <v>423</v>
      </c>
      <c r="X103" s="8">
        <v>3009133992</v>
      </c>
      <c r="Y103" s="8" t="s">
        <v>737</v>
      </c>
      <c r="Z103" s="8"/>
      <c r="AA103" s="8" t="s">
        <v>738</v>
      </c>
      <c r="AB103" s="8" t="s">
        <v>986</v>
      </c>
      <c r="AC103" s="8" t="s">
        <v>399</v>
      </c>
      <c r="AD103" s="18"/>
      <c r="AE103" s="18"/>
    </row>
    <row r="104" spans="1:31" ht="111.75" customHeight="1" x14ac:dyDescent="0.25">
      <c r="A104" s="18" t="s">
        <v>822</v>
      </c>
      <c r="B104" s="8" t="s">
        <v>133</v>
      </c>
      <c r="C104" s="34">
        <v>103</v>
      </c>
      <c r="D104" s="8" t="s">
        <v>215</v>
      </c>
      <c r="E104" s="8"/>
      <c r="F104" s="8"/>
      <c r="G104" s="8" t="s">
        <v>1141</v>
      </c>
      <c r="H104" s="8" t="s">
        <v>216</v>
      </c>
      <c r="I104" s="18" t="s">
        <v>50</v>
      </c>
      <c r="J104" s="43">
        <v>9</v>
      </c>
      <c r="K104" s="18" t="s">
        <v>38</v>
      </c>
      <c r="L104" s="8">
        <v>2</v>
      </c>
      <c r="M104" s="8" t="s">
        <v>388</v>
      </c>
      <c r="N104" s="8" t="s">
        <v>1179</v>
      </c>
      <c r="O104" s="8" t="s">
        <v>54</v>
      </c>
      <c r="P104" s="8">
        <v>0</v>
      </c>
      <c r="Q104" s="8" t="s">
        <v>72</v>
      </c>
      <c r="R104" s="36"/>
      <c r="S104" s="5">
        <v>60000000</v>
      </c>
      <c r="T104" s="5">
        <f>+S104</f>
        <v>60000000</v>
      </c>
      <c r="U104" s="18" t="s">
        <v>42</v>
      </c>
      <c r="V104" s="5" t="s">
        <v>43</v>
      </c>
      <c r="W104" s="8" t="s">
        <v>196</v>
      </c>
      <c r="X104" s="8">
        <v>3009133992</v>
      </c>
      <c r="Y104" s="8" t="s">
        <v>197</v>
      </c>
      <c r="Z104" s="8"/>
      <c r="AA104" s="8" t="s">
        <v>133</v>
      </c>
      <c r="AB104" s="8" t="s">
        <v>986</v>
      </c>
      <c r="AC104" s="8" t="s">
        <v>399</v>
      </c>
      <c r="AD104" s="18"/>
      <c r="AE104" s="18"/>
    </row>
    <row r="105" spans="1:31" s="6" customFormat="1" ht="129" customHeight="1" x14ac:dyDescent="0.3">
      <c r="A105" s="18" t="s">
        <v>1085</v>
      </c>
      <c r="B105" s="8" t="s">
        <v>133</v>
      </c>
      <c r="C105" s="34">
        <v>104</v>
      </c>
      <c r="D105" s="2" t="s">
        <v>1164</v>
      </c>
      <c r="E105" s="8"/>
      <c r="F105" s="8"/>
      <c r="G105" s="8" t="s">
        <v>1104</v>
      </c>
      <c r="H105" s="8" t="s">
        <v>35</v>
      </c>
      <c r="I105" s="8" t="s">
        <v>63</v>
      </c>
      <c r="J105" s="41">
        <v>2</v>
      </c>
      <c r="K105" s="8" t="s">
        <v>76</v>
      </c>
      <c r="L105" s="8">
        <v>4</v>
      </c>
      <c r="M105" s="8" t="s">
        <v>39</v>
      </c>
      <c r="N105" s="8" t="s">
        <v>1177</v>
      </c>
      <c r="O105" s="8" t="s">
        <v>54</v>
      </c>
      <c r="P105" s="8">
        <v>0</v>
      </c>
      <c r="Q105" s="8" t="s">
        <v>72</v>
      </c>
      <c r="R105" s="36">
        <v>10000000</v>
      </c>
      <c r="S105" s="14">
        <f>R105*L105</f>
        <v>40000000</v>
      </c>
      <c r="T105" s="5">
        <f>+S105</f>
        <v>40000000</v>
      </c>
      <c r="U105" s="5" t="s">
        <v>42</v>
      </c>
      <c r="V105" s="8" t="s">
        <v>43</v>
      </c>
      <c r="W105" s="8" t="s">
        <v>49</v>
      </c>
      <c r="X105" s="8">
        <v>3009133992</v>
      </c>
      <c r="Y105" s="9" t="s">
        <v>425</v>
      </c>
      <c r="Z105" s="7"/>
      <c r="AA105" s="8" t="s">
        <v>48</v>
      </c>
      <c r="AB105" s="8" t="s">
        <v>986</v>
      </c>
      <c r="AC105" s="8" t="s">
        <v>399</v>
      </c>
      <c r="AD105" s="8"/>
      <c r="AE105" s="8"/>
    </row>
    <row r="106" spans="1:31" s="25" customFormat="1" ht="49.5" customHeight="1" x14ac:dyDescent="0.25">
      <c r="A106" s="8" t="s">
        <v>1087</v>
      </c>
      <c r="B106" s="8" t="s">
        <v>133</v>
      </c>
      <c r="C106" s="34">
        <v>105</v>
      </c>
      <c r="D106" s="8" t="s">
        <v>211</v>
      </c>
      <c r="E106" s="8"/>
      <c r="F106" s="8"/>
      <c r="G106" s="8" t="s">
        <v>1086</v>
      </c>
      <c r="H106" s="8" t="s">
        <v>212</v>
      </c>
      <c r="I106" s="8" t="s">
        <v>47</v>
      </c>
      <c r="J106" s="41">
        <v>8</v>
      </c>
      <c r="K106" s="8" t="s">
        <v>79</v>
      </c>
      <c r="L106" s="8">
        <v>4</v>
      </c>
      <c r="M106" s="8" t="s">
        <v>130</v>
      </c>
      <c r="N106" s="8" t="s">
        <v>1177</v>
      </c>
      <c r="O106" s="8" t="s">
        <v>54</v>
      </c>
      <c r="P106" s="8">
        <v>0</v>
      </c>
      <c r="Q106" s="8" t="s">
        <v>72</v>
      </c>
      <c r="R106" s="5"/>
      <c r="S106" s="5">
        <v>1000000000</v>
      </c>
      <c r="T106" s="5">
        <v>1400000000</v>
      </c>
      <c r="U106" s="8" t="s">
        <v>42</v>
      </c>
      <c r="V106" s="8" t="s">
        <v>43</v>
      </c>
      <c r="W106" s="8" t="s">
        <v>731</v>
      </c>
      <c r="X106" s="8">
        <v>3009133992</v>
      </c>
      <c r="Y106" s="12" t="s">
        <v>745</v>
      </c>
      <c r="Z106" s="2"/>
      <c r="AA106" s="8" t="s">
        <v>178</v>
      </c>
      <c r="AB106" s="8" t="s">
        <v>986</v>
      </c>
      <c r="AC106" s="8" t="s">
        <v>399</v>
      </c>
      <c r="AD106" s="8"/>
      <c r="AE106" s="8"/>
    </row>
    <row r="107" spans="1:31" ht="145.5" customHeight="1" x14ac:dyDescent="0.25">
      <c r="A107" s="8" t="s">
        <v>888</v>
      </c>
      <c r="B107" s="8" t="s">
        <v>146</v>
      </c>
      <c r="C107" s="34">
        <v>106</v>
      </c>
      <c r="D107" s="8" t="s">
        <v>1077</v>
      </c>
      <c r="E107" s="8"/>
      <c r="F107" s="8"/>
      <c r="G107" s="8" t="s">
        <v>1223</v>
      </c>
      <c r="H107" s="8" t="s">
        <v>35</v>
      </c>
      <c r="I107" s="8" t="s">
        <v>37</v>
      </c>
      <c r="J107" s="41">
        <v>1</v>
      </c>
      <c r="K107" s="8" t="s">
        <v>66</v>
      </c>
      <c r="L107" s="8">
        <v>4</v>
      </c>
      <c r="M107" s="8" t="s">
        <v>39</v>
      </c>
      <c r="N107" s="8" t="s">
        <v>1177</v>
      </c>
      <c r="O107" s="8" t="s">
        <v>54</v>
      </c>
      <c r="P107" s="8">
        <v>0</v>
      </c>
      <c r="Q107" s="8" t="s">
        <v>72</v>
      </c>
      <c r="R107" s="5">
        <v>7000000</v>
      </c>
      <c r="S107" s="5">
        <f t="shared" ref="S107:S118" si="9">+L107*R107</f>
        <v>28000000</v>
      </c>
      <c r="T107" s="5">
        <f t="shared" ref="T107" si="10">+S107</f>
        <v>28000000</v>
      </c>
      <c r="U107" s="8" t="s">
        <v>42</v>
      </c>
      <c r="V107" s="8" t="s">
        <v>43</v>
      </c>
      <c r="W107" s="8" t="s">
        <v>973</v>
      </c>
      <c r="X107" s="8">
        <v>3009133992</v>
      </c>
      <c r="Y107" s="9" t="s">
        <v>974</v>
      </c>
      <c r="Z107" s="8"/>
      <c r="AA107" s="8" t="s">
        <v>146</v>
      </c>
      <c r="AB107" s="8" t="s">
        <v>985</v>
      </c>
      <c r="AC107" s="8" t="s">
        <v>399</v>
      </c>
      <c r="AD107" s="8"/>
      <c r="AE107" s="8"/>
    </row>
    <row r="108" spans="1:31" ht="132" customHeight="1" x14ac:dyDescent="0.25">
      <c r="A108" s="8" t="s">
        <v>926</v>
      </c>
      <c r="B108" s="8" t="s">
        <v>146</v>
      </c>
      <c r="C108" s="34">
        <v>107</v>
      </c>
      <c r="D108" s="8" t="s">
        <v>1077</v>
      </c>
      <c r="E108" s="8"/>
      <c r="F108" s="8"/>
      <c r="G108" s="8" t="s">
        <v>1224</v>
      </c>
      <c r="H108" s="8" t="s">
        <v>35</v>
      </c>
      <c r="I108" s="8" t="s">
        <v>37</v>
      </c>
      <c r="J108" s="41">
        <v>1</v>
      </c>
      <c r="K108" s="8" t="s">
        <v>66</v>
      </c>
      <c r="L108" s="8">
        <v>4</v>
      </c>
      <c r="M108" s="8" t="s">
        <v>39</v>
      </c>
      <c r="N108" s="8" t="s">
        <v>1177</v>
      </c>
      <c r="O108" s="8" t="s">
        <v>54</v>
      </c>
      <c r="P108" s="8">
        <v>0</v>
      </c>
      <c r="Q108" s="8" t="s">
        <v>72</v>
      </c>
      <c r="R108" s="5">
        <v>7000000</v>
      </c>
      <c r="S108" s="5">
        <f t="shared" si="9"/>
        <v>28000000</v>
      </c>
      <c r="T108" s="5">
        <f t="shared" ref="T108" si="11">+S108</f>
        <v>28000000</v>
      </c>
      <c r="U108" s="8" t="s">
        <v>42</v>
      </c>
      <c r="V108" s="8" t="s">
        <v>43</v>
      </c>
      <c r="W108" s="8" t="s">
        <v>397</v>
      </c>
      <c r="X108" s="8">
        <v>3009133992</v>
      </c>
      <c r="Y108" s="9" t="s">
        <v>398</v>
      </c>
      <c r="Z108" s="2"/>
      <c r="AA108" s="8" t="s">
        <v>146</v>
      </c>
      <c r="AB108" s="8" t="s">
        <v>985</v>
      </c>
      <c r="AC108" s="8" t="s">
        <v>399</v>
      </c>
      <c r="AD108" s="8"/>
      <c r="AE108" s="8"/>
    </row>
    <row r="109" spans="1:31" ht="115.5" customHeight="1" x14ac:dyDescent="0.25">
      <c r="A109" s="8" t="s">
        <v>938</v>
      </c>
      <c r="B109" s="8" t="s">
        <v>146</v>
      </c>
      <c r="C109" s="34">
        <v>108</v>
      </c>
      <c r="D109" s="8" t="s">
        <v>1073</v>
      </c>
      <c r="E109" s="8"/>
      <c r="F109" s="8"/>
      <c r="G109" s="8" t="s">
        <v>971</v>
      </c>
      <c r="H109" s="8" t="s">
        <v>1144</v>
      </c>
      <c r="I109" s="8" t="s">
        <v>63</v>
      </c>
      <c r="J109" s="41">
        <v>2</v>
      </c>
      <c r="K109" s="8" t="s">
        <v>66</v>
      </c>
      <c r="L109" s="8">
        <v>4</v>
      </c>
      <c r="M109" s="8" t="s">
        <v>39</v>
      </c>
      <c r="N109" s="8" t="s">
        <v>1177</v>
      </c>
      <c r="O109" s="8" t="s">
        <v>54</v>
      </c>
      <c r="P109" s="8">
        <v>0</v>
      </c>
      <c r="Q109" s="8" t="s">
        <v>72</v>
      </c>
      <c r="R109" s="5">
        <v>2500000</v>
      </c>
      <c r="S109" s="5">
        <f t="shared" si="9"/>
        <v>10000000</v>
      </c>
      <c r="T109" s="5">
        <f t="shared" ref="T109:T130" si="12">+S109</f>
        <v>10000000</v>
      </c>
      <c r="U109" s="8" t="s">
        <v>42</v>
      </c>
      <c r="V109" s="8" t="s">
        <v>43</v>
      </c>
      <c r="W109" s="8" t="s">
        <v>1110</v>
      </c>
      <c r="X109" s="8">
        <v>3009133992</v>
      </c>
      <c r="Y109" s="9" t="s">
        <v>1111</v>
      </c>
      <c r="Z109" s="8"/>
      <c r="AA109" s="8" t="s">
        <v>146</v>
      </c>
      <c r="AB109" s="8" t="s">
        <v>985</v>
      </c>
      <c r="AC109" s="8" t="s">
        <v>399</v>
      </c>
      <c r="AD109" s="8"/>
      <c r="AE109" s="8"/>
    </row>
    <row r="110" spans="1:31" ht="115.5" customHeight="1" x14ac:dyDescent="0.25">
      <c r="A110" s="8" t="s">
        <v>939</v>
      </c>
      <c r="B110" s="8" t="s">
        <v>146</v>
      </c>
      <c r="C110" s="34">
        <v>109</v>
      </c>
      <c r="D110" s="8" t="s">
        <v>1073</v>
      </c>
      <c r="E110" s="8"/>
      <c r="F110" s="8"/>
      <c r="G110" s="8" t="s">
        <v>971</v>
      </c>
      <c r="H110" s="8" t="s">
        <v>44</v>
      </c>
      <c r="I110" s="8" t="s">
        <v>63</v>
      </c>
      <c r="J110" s="41">
        <v>2</v>
      </c>
      <c r="K110" s="8" t="s">
        <v>76</v>
      </c>
      <c r="L110" s="8">
        <v>4</v>
      </c>
      <c r="M110" s="8" t="s">
        <v>39</v>
      </c>
      <c r="N110" s="8" t="s">
        <v>1177</v>
      </c>
      <c r="O110" s="8" t="s">
        <v>54</v>
      </c>
      <c r="P110" s="8">
        <v>0</v>
      </c>
      <c r="Q110" s="8" t="s">
        <v>72</v>
      </c>
      <c r="R110" s="5">
        <v>2500000</v>
      </c>
      <c r="S110" s="5">
        <f t="shared" si="9"/>
        <v>10000000</v>
      </c>
      <c r="T110" s="5">
        <f t="shared" si="12"/>
        <v>10000000</v>
      </c>
      <c r="U110" s="8" t="s">
        <v>42</v>
      </c>
      <c r="V110" s="8" t="s">
        <v>43</v>
      </c>
      <c r="W110" s="8" t="s">
        <v>353</v>
      </c>
      <c r="X110" s="8">
        <v>3009133992</v>
      </c>
      <c r="Y110" s="9" t="s">
        <v>400</v>
      </c>
      <c r="Z110" s="8"/>
      <c r="AA110" s="8" t="s">
        <v>146</v>
      </c>
      <c r="AB110" s="8" t="s">
        <v>985</v>
      </c>
      <c r="AC110" s="8" t="s">
        <v>399</v>
      </c>
      <c r="AD110" s="8"/>
      <c r="AE110" s="8"/>
    </row>
    <row r="111" spans="1:31" ht="99" customHeight="1" x14ac:dyDescent="0.25">
      <c r="A111" s="8" t="s">
        <v>940</v>
      </c>
      <c r="B111" s="8" t="s">
        <v>146</v>
      </c>
      <c r="C111" s="34">
        <v>110</v>
      </c>
      <c r="D111" s="8" t="s">
        <v>1074</v>
      </c>
      <c r="E111" s="8"/>
      <c r="F111" s="8"/>
      <c r="G111" s="8" t="s">
        <v>495</v>
      </c>
      <c r="H111" s="8" t="s">
        <v>1145</v>
      </c>
      <c r="I111" s="8" t="s">
        <v>63</v>
      </c>
      <c r="J111" s="41">
        <v>2</v>
      </c>
      <c r="K111" s="8" t="s">
        <v>66</v>
      </c>
      <c r="L111" s="8">
        <v>4</v>
      </c>
      <c r="M111" s="8" t="s">
        <v>39</v>
      </c>
      <c r="N111" s="8" t="s">
        <v>1177</v>
      </c>
      <c r="O111" s="8" t="s">
        <v>54</v>
      </c>
      <c r="P111" s="8">
        <v>0</v>
      </c>
      <c r="Q111" s="8" t="s">
        <v>72</v>
      </c>
      <c r="R111" s="5">
        <v>4000000</v>
      </c>
      <c r="S111" s="5">
        <f t="shared" si="9"/>
        <v>16000000</v>
      </c>
      <c r="T111" s="5">
        <f t="shared" si="12"/>
        <v>16000000</v>
      </c>
      <c r="U111" s="8" t="s">
        <v>42</v>
      </c>
      <c r="V111" s="8" t="s">
        <v>43</v>
      </c>
      <c r="W111" s="8" t="s">
        <v>1110</v>
      </c>
      <c r="X111" s="8">
        <v>3009133992</v>
      </c>
      <c r="Y111" s="9" t="s">
        <v>1111</v>
      </c>
      <c r="Z111" s="8"/>
      <c r="AA111" s="8" t="s">
        <v>146</v>
      </c>
      <c r="AB111" s="8" t="s">
        <v>985</v>
      </c>
      <c r="AC111" s="8" t="s">
        <v>399</v>
      </c>
      <c r="AD111" s="8"/>
      <c r="AE111" s="8"/>
    </row>
    <row r="112" spans="1:31" ht="141" customHeight="1" x14ac:dyDescent="0.25">
      <c r="A112" s="8" t="s">
        <v>941</v>
      </c>
      <c r="B112" s="8" t="s">
        <v>146</v>
      </c>
      <c r="C112" s="34">
        <v>111</v>
      </c>
      <c r="D112" s="8">
        <v>80111600</v>
      </c>
      <c r="E112" s="8"/>
      <c r="F112" s="8"/>
      <c r="G112" s="8" t="s">
        <v>496</v>
      </c>
      <c r="H112" s="8" t="s">
        <v>1146</v>
      </c>
      <c r="I112" s="8" t="s">
        <v>63</v>
      </c>
      <c r="J112" s="41">
        <v>2</v>
      </c>
      <c r="K112" s="8" t="s">
        <v>66</v>
      </c>
      <c r="L112" s="8">
        <v>4</v>
      </c>
      <c r="M112" s="8" t="s">
        <v>39</v>
      </c>
      <c r="N112" s="8" t="s">
        <v>1177</v>
      </c>
      <c r="O112" s="8" t="s">
        <v>54</v>
      </c>
      <c r="P112" s="8">
        <v>0</v>
      </c>
      <c r="Q112" s="8" t="s">
        <v>72</v>
      </c>
      <c r="R112" s="5">
        <v>7000000</v>
      </c>
      <c r="S112" s="5">
        <f t="shared" si="9"/>
        <v>28000000</v>
      </c>
      <c r="T112" s="5">
        <f t="shared" si="12"/>
        <v>28000000</v>
      </c>
      <c r="U112" s="8" t="s">
        <v>42</v>
      </c>
      <c r="V112" s="8" t="s">
        <v>43</v>
      </c>
      <c r="W112" s="8" t="s">
        <v>397</v>
      </c>
      <c r="X112" s="8">
        <v>3009133992</v>
      </c>
      <c r="Y112" s="9" t="s">
        <v>398</v>
      </c>
      <c r="Z112" s="8"/>
      <c r="AA112" s="8" t="s">
        <v>146</v>
      </c>
      <c r="AB112" s="8" t="s">
        <v>985</v>
      </c>
      <c r="AC112" s="8" t="s">
        <v>399</v>
      </c>
      <c r="AD112" s="8"/>
      <c r="AE112" s="8"/>
    </row>
    <row r="113" spans="1:31" ht="99" customHeight="1" x14ac:dyDescent="0.25">
      <c r="A113" s="8" t="s">
        <v>942</v>
      </c>
      <c r="B113" s="8" t="s">
        <v>146</v>
      </c>
      <c r="C113" s="34">
        <v>112</v>
      </c>
      <c r="D113" s="8" t="s">
        <v>1075</v>
      </c>
      <c r="E113" s="8"/>
      <c r="F113" s="8"/>
      <c r="G113" s="8" t="s">
        <v>836</v>
      </c>
      <c r="H113" s="8" t="s">
        <v>1147</v>
      </c>
      <c r="I113" s="8" t="s">
        <v>63</v>
      </c>
      <c r="J113" s="41">
        <v>2</v>
      </c>
      <c r="K113" s="8" t="s">
        <v>38</v>
      </c>
      <c r="L113" s="8">
        <v>10</v>
      </c>
      <c r="M113" s="8" t="s">
        <v>39</v>
      </c>
      <c r="N113" s="8" t="s">
        <v>1177</v>
      </c>
      <c r="O113" s="8" t="s">
        <v>54</v>
      </c>
      <c r="P113" s="8">
        <v>0</v>
      </c>
      <c r="Q113" s="8" t="s">
        <v>72</v>
      </c>
      <c r="R113" s="5">
        <v>7000000</v>
      </c>
      <c r="S113" s="5">
        <f t="shared" si="9"/>
        <v>70000000</v>
      </c>
      <c r="T113" s="5">
        <f t="shared" si="12"/>
        <v>70000000</v>
      </c>
      <c r="U113" s="8" t="s">
        <v>42</v>
      </c>
      <c r="V113" s="8" t="s">
        <v>43</v>
      </c>
      <c r="W113" s="8" t="s">
        <v>1110</v>
      </c>
      <c r="X113" s="8">
        <v>3009133992</v>
      </c>
      <c r="Y113" s="9" t="s">
        <v>1111</v>
      </c>
      <c r="Z113" s="8"/>
      <c r="AA113" s="8" t="s">
        <v>146</v>
      </c>
      <c r="AB113" s="8" t="s">
        <v>985</v>
      </c>
      <c r="AC113" s="8" t="s">
        <v>399</v>
      </c>
      <c r="AD113" s="8"/>
      <c r="AE113" s="8"/>
    </row>
    <row r="114" spans="1:31" ht="99" customHeight="1" x14ac:dyDescent="0.25">
      <c r="A114" s="8" t="s">
        <v>943</v>
      </c>
      <c r="B114" s="8" t="s">
        <v>146</v>
      </c>
      <c r="C114" s="34">
        <v>113</v>
      </c>
      <c r="D114" s="8" t="s">
        <v>1075</v>
      </c>
      <c r="E114" s="8"/>
      <c r="F114" s="8"/>
      <c r="G114" s="8" t="s">
        <v>497</v>
      </c>
      <c r="H114" s="8" t="s">
        <v>35</v>
      </c>
      <c r="I114" s="8" t="s">
        <v>37</v>
      </c>
      <c r="J114" s="41">
        <v>1</v>
      </c>
      <c r="K114" s="8" t="s">
        <v>66</v>
      </c>
      <c r="L114" s="8">
        <v>4</v>
      </c>
      <c r="M114" s="8" t="s">
        <v>39</v>
      </c>
      <c r="N114" s="8" t="s">
        <v>1177</v>
      </c>
      <c r="O114" s="8" t="s">
        <v>54</v>
      </c>
      <c r="P114" s="8">
        <v>0</v>
      </c>
      <c r="Q114" s="8" t="s">
        <v>72</v>
      </c>
      <c r="R114" s="5">
        <v>7000000</v>
      </c>
      <c r="S114" s="5">
        <f t="shared" si="9"/>
        <v>28000000</v>
      </c>
      <c r="T114" s="5">
        <f t="shared" si="12"/>
        <v>28000000</v>
      </c>
      <c r="U114" s="8" t="s">
        <v>42</v>
      </c>
      <c r="V114" s="8" t="s">
        <v>43</v>
      </c>
      <c r="W114" s="8" t="s">
        <v>493</v>
      </c>
      <c r="X114" s="8">
        <v>3009133992</v>
      </c>
      <c r="Y114" s="9" t="s">
        <v>494</v>
      </c>
      <c r="Z114" s="8"/>
      <c r="AA114" s="8" t="s">
        <v>146</v>
      </c>
      <c r="AB114" s="8" t="s">
        <v>985</v>
      </c>
      <c r="AC114" s="8" t="s">
        <v>399</v>
      </c>
      <c r="AD114" s="8"/>
      <c r="AE114" s="8"/>
    </row>
    <row r="115" spans="1:31" ht="82.5" customHeight="1" x14ac:dyDescent="0.25">
      <c r="A115" s="8" t="s">
        <v>944</v>
      </c>
      <c r="B115" s="8" t="s">
        <v>146</v>
      </c>
      <c r="C115" s="34">
        <v>114</v>
      </c>
      <c r="D115" s="8" t="s">
        <v>1076</v>
      </c>
      <c r="E115" s="8"/>
      <c r="F115" s="8"/>
      <c r="G115" s="8" t="s">
        <v>837</v>
      </c>
      <c r="H115" s="8" t="s">
        <v>35</v>
      </c>
      <c r="I115" s="8" t="s">
        <v>63</v>
      </c>
      <c r="J115" s="41">
        <v>2</v>
      </c>
      <c r="K115" s="8" t="s">
        <v>76</v>
      </c>
      <c r="L115" s="8">
        <v>4</v>
      </c>
      <c r="M115" s="8" t="s">
        <v>39</v>
      </c>
      <c r="N115" s="8" t="s">
        <v>1177</v>
      </c>
      <c r="O115" s="8" t="s">
        <v>54</v>
      </c>
      <c r="P115" s="8">
        <v>0</v>
      </c>
      <c r="Q115" s="8" t="s">
        <v>72</v>
      </c>
      <c r="R115" s="5">
        <v>7000000</v>
      </c>
      <c r="S115" s="5">
        <f t="shared" si="9"/>
        <v>28000000</v>
      </c>
      <c r="T115" s="5">
        <f t="shared" si="12"/>
        <v>28000000</v>
      </c>
      <c r="U115" s="8" t="s">
        <v>42</v>
      </c>
      <c r="V115" s="8" t="s">
        <v>43</v>
      </c>
      <c r="W115" s="8" t="s">
        <v>493</v>
      </c>
      <c r="X115" s="8">
        <v>3009133992</v>
      </c>
      <c r="Y115" s="9" t="s">
        <v>494</v>
      </c>
      <c r="Z115" s="8"/>
      <c r="AA115" s="8" t="s">
        <v>146</v>
      </c>
      <c r="AB115" s="8" t="s">
        <v>985</v>
      </c>
      <c r="AC115" s="8" t="s">
        <v>399</v>
      </c>
      <c r="AD115" s="8"/>
      <c r="AE115" s="8"/>
    </row>
    <row r="116" spans="1:31" ht="82.5" customHeight="1" x14ac:dyDescent="0.25">
      <c r="A116" s="8" t="s">
        <v>945</v>
      </c>
      <c r="B116" s="8" t="s">
        <v>146</v>
      </c>
      <c r="C116" s="34">
        <v>115</v>
      </c>
      <c r="D116" s="8">
        <v>80161500</v>
      </c>
      <c r="E116" s="8"/>
      <c r="F116" s="8"/>
      <c r="G116" s="8" t="s">
        <v>498</v>
      </c>
      <c r="H116" s="8" t="s">
        <v>44</v>
      </c>
      <c r="I116" s="8" t="s">
        <v>37</v>
      </c>
      <c r="J116" s="41">
        <v>1</v>
      </c>
      <c r="K116" s="8" t="s">
        <v>66</v>
      </c>
      <c r="L116" s="8">
        <v>4</v>
      </c>
      <c r="M116" s="8" t="s">
        <v>39</v>
      </c>
      <c r="N116" s="8" t="s">
        <v>1177</v>
      </c>
      <c r="O116" s="8" t="s">
        <v>54</v>
      </c>
      <c r="P116" s="8">
        <v>0</v>
      </c>
      <c r="Q116" s="8" t="s">
        <v>72</v>
      </c>
      <c r="R116" s="5">
        <v>5500000</v>
      </c>
      <c r="S116" s="5">
        <f t="shared" si="9"/>
        <v>22000000</v>
      </c>
      <c r="T116" s="5">
        <f t="shared" si="12"/>
        <v>22000000</v>
      </c>
      <c r="U116" s="8" t="s">
        <v>42</v>
      </c>
      <c r="V116" s="8" t="s">
        <v>43</v>
      </c>
      <c r="W116" s="8" t="s">
        <v>397</v>
      </c>
      <c r="X116" s="8">
        <v>3009133992</v>
      </c>
      <c r="Y116" s="9" t="s">
        <v>398</v>
      </c>
      <c r="Z116" s="8"/>
      <c r="AA116" s="8" t="s">
        <v>146</v>
      </c>
      <c r="AB116" s="8" t="s">
        <v>985</v>
      </c>
      <c r="AC116" s="8" t="s">
        <v>399</v>
      </c>
      <c r="AD116" s="8"/>
      <c r="AE116" s="8"/>
    </row>
    <row r="117" spans="1:31" ht="99" customHeight="1" x14ac:dyDescent="0.25">
      <c r="A117" s="8" t="s">
        <v>946</v>
      </c>
      <c r="B117" s="8" t="s">
        <v>146</v>
      </c>
      <c r="C117" s="34">
        <v>116</v>
      </c>
      <c r="D117" s="8" t="s">
        <v>1075</v>
      </c>
      <c r="E117" s="8"/>
      <c r="F117" s="8"/>
      <c r="G117" s="8" t="s">
        <v>838</v>
      </c>
      <c r="H117" s="8" t="s">
        <v>35</v>
      </c>
      <c r="I117" s="8" t="s">
        <v>63</v>
      </c>
      <c r="J117" s="41">
        <v>2</v>
      </c>
      <c r="K117" s="8" t="s">
        <v>76</v>
      </c>
      <c r="L117" s="8">
        <v>4</v>
      </c>
      <c r="M117" s="8" t="s">
        <v>39</v>
      </c>
      <c r="N117" s="8" t="s">
        <v>1177</v>
      </c>
      <c r="O117" s="8" t="s">
        <v>54</v>
      </c>
      <c r="P117" s="8">
        <v>0</v>
      </c>
      <c r="Q117" s="8" t="s">
        <v>72</v>
      </c>
      <c r="R117" s="5">
        <v>4000000</v>
      </c>
      <c r="S117" s="5">
        <f t="shared" si="9"/>
        <v>16000000</v>
      </c>
      <c r="T117" s="5">
        <f t="shared" si="12"/>
        <v>16000000</v>
      </c>
      <c r="U117" s="8" t="s">
        <v>42</v>
      </c>
      <c r="V117" s="8" t="s">
        <v>43</v>
      </c>
      <c r="W117" s="8" t="s">
        <v>973</v>
      </c>
      <c r="X117" s="8">
        <v>3009133992</v>
      </c>
      <c r="Y117" s="9" t="s">
        <v>974</v>
      </c>
      <c r="Z117" s="8"/>
      <c r="AA117" s="8" t="s">
        <v>146</v>
      </c>
      <c r="AB117" s="8" t="s">
        <v>985</v>
      </c>
      <c r="AC117" s="8" t="s">
        <v>399</v>
      </c>
      <c r="AD117" s="8"/>
      <c r="AE117" s="8"/>
    </row>
    <row r="118" spans="1:31" ht="82.5" customHeight="1" x14ac:dyDescent="0.25">
      <c r="A118" s="8" t="s">
        <v>947</v>
      </c>
      <c r="B118" s="8" t="s">
        <v>146</v>
      </c>
      <c r="C118" s="34">
        <v>117</v>
      </c>
      <c r="D118" s="8" t="s">
        <v>1077</v>
      </c>
      <c r="E118" s="8"/>
      <c r="F118" s="8"/>
      <c r="G118" s="8" t="s">
        <v>499</v>
      </c>
      <c r="H118" s="8" t="s">
        <v>35</v>
      </c>
      <c r="I118" s="8" t="s">
        <v>37</v>
      </c>
      <c r="J118" s="41">
        <v>1</v>
      </c>
      <c r="K118" s="8" t="s">
        <v>66</v>
      </c>
      <c r="L118" s="8">
        <v>4</v>
      </c>
      <c r="M118" s="8" t="s">
        <v>39</v>
      </c>
      <c r="N118" s="8" t="s">
        <v>1177</v>
      </c>
      <c r="O118" s="8" t="s">
        <v>54</v>
      </c>
      <c r="P118" s="8">
        <v>0</v>
      </c>
      <c r="Q118" s="8" t="s">
        <v>72</v>
      </c>
      <c r="R118" s="5">
        <v>8000000</v>
      </c>
      <c r="S118" s="5">
        <f t="shared" si="9"/>
        <v>32000000</v>
      </c>
      <c r="T118" s="5">
        <f t="shared" si="12"/>
        <v>32000000</v>
      </c>
      <c r="U118" s="8" t="s">
        <v>42</v>
      </c>
      <c r="V118" s="8" t="s">
        <v>43</v>
      </c>
      <c r="W118" s="8" t="s">
        <v>973</v>
      </c>
      <c r="X118" s="8">
        <v>3009133992</v>
      </c>
      <c r="Y118" s="9" t="s">
        <v>974</v>
      </c>
      <c r="Z118" s="8"/>
      <c r="AA118" s="8" t="s">
        <v>146</v>
      </c>
      <c r="AB118" s="8" t="s">
        <v>985</v>
      </c>
      <c r="AC118" s="8" t="s">
        <v>399</v>
      </c>
      <c r="AD118" s="8"/>
      <c r="AE118" s="8"/>
    </row>
    <row r="119" spans="1:31" s="25" customFormat="1" ht="82.5" customHeight="1" x14ac:dyDescent="0.25">
      <c r="A119" s="8" t="s">
        <v>948</v>
      </c>
      <c r="B119" s="8" t="s">
        <v>146</v>
      </c>
      <c r="C119" s="34">
        <v>118</v>
      </c>
      <c r="D119" s="8" t="s">
        <v>1078</v>
      </c>
      <c r="E119" s="8"/>
      <c r="F119" s="8"/>
      <c r="G119" s="8" t="s">
        <v>287</v>
      </c>
      <c r="H119" s="8" t="s">
        <v>286</v>
      </c>
      <c r="I119" s="8" t="s">
        <v>66</v>
      </c>
      <c r="J119" s="41">
        <v>5</v>
      </c>
      <c r="K119" s="8" t="s">
        <v>38</v>
      </c>
      <c r="L119" s="8">
        <v>7</v>
      </c>
      <c r="M119" s="8" t="s">
        <v>296</v>
      </c>
      <c r="N119" s="8" t="s">
        <v>1181</v>
      </c>
      <c r="O119" s="8" t="s">
        <v>54</v>
      </c>
      <c r="P119" s="8">
        <v>0</v>
      </c>
      <c r="Q119" s="8" t="s">
        <v>72</v>
      </c>
      <c r="R119" s="5"/>
      <c r="S119" s="5">
        <v>290900000</v>
      </c>
      <c r="T119" s="5">
        <f t="shared" si="12"/>
        <v>290900000</v>
      </c>
      <c r="U119" s="8" t="s">
        <v>42</v>
      </c>
      <c r="V119" s="8" t="s">
        <v>43</v>
      </c>
      <c r="W119" s="8" t="s">
        <v>973</v>
      </c>
      <c r="X119" s="8">
        <v>3009133992</v>
      </c>
      <c r="Y119" s="12" t="s">
        <v>974</v>
      </c>
      <c r="Z119" s="2"/>
      <c r="AA119" s="8" t="s">
        <v>146</v>
      </c>
      <c r="AB119" s="8" t="s">
        <v>1083</v>
      </c>
      <c r="AC119" s="8" t="s">
        <v>399</v>
      </c>
      <c r="AD119" s="8"/>
      <c r="AE119" s="8"/>
    </row>
    <row r="120" spans="1:31" ht="115.5" customHeight="1" x14ac:dyDescent="0.25">
      <c r="A120" s="8" t="s">
        <v>952</v>
      </c>
      <c r="B120" s="8" t="s">
        <v>146</v>
      </c>
      <c r="C120" s="34">
        <v>119</v>
      </c>
      <c r="D120" s="8">
        <v>80111600</v>
      </c>
      <c r="E120" s="8"/>
      <c r="F120" s="8"/>
      <c r="G120" s="18" t="s">
        <v>1228</v>
      </c>
      <c r="H120" s="8" t="s">
        <v>1099</v>
      </c>
      <c r="I120" s="8" t="s">
        <v>63</v>
      </c>
      <c r="J120" s="41">
        <v>2</v>
      </c>
      <c r="K120" s="8" t="s">
        <v>38</v>
      </c>
      <c r="L120" s="8">
        <v>10</v>
      </c>
      <c r="M120" s="8" t="s">
        <v>262</v>
      </c>
      <c r="N120" s="8" t="s">
        <v>1177</v>
      </c>
      <c r="O120" s="8" t="s">
        <v>40</v>
      </c>
      <c r="P120" s="8">
        <v>1</v>
      </c>
      <c r="Q120" s="8" t="s">
        <v>72</v>
      </c>
      <c r="R120" s="5"/>
      <c r="S120" s="5">
        <v>2017515000</v>
      </c>
      <c r="T120" s="5">
        <f t="shared" si="12"/>
        <v>2017515000</v>
      </c>
      <c r="U120" s="8" t="s">
        <v>42</v>
      </c>
      <c r="V120" s="8" t="s">
        <v>43</v>
      </c>
      <c r="W120" s="8" t="s">
        <v>408</v>
      </c>
      <c r="X120" s="8">
        <v>3009133992</v>
      </c>
      <c r="Y120" s="9" t="s">
        <v>975</v>
      </c>
      <c r="Z120" s="2"/>
      <c r="AA120" s="8" t="s">
        <v>146</v>
      </c>
      <c r="AB120" s="8" t="s">
        <v>472</v>
      </c>
      <c r="AC120" s="8" t="s">
        <v>399</v>
      </c>
      <c r="AD120" s="8"/>
      <c r="AE120" s="8"/>
    </row>
    <row r="121" spans="1:31" ht="49.5" customHeight="1" x14ac:dyDescent="0.25">
      <c r="A121" s="8" t="s">
        <v>953</v>
      </c>
      <c r="B121" s="8" t="s">
        <v>146</v>
      </c>
      <c r="C121" s="34">
        <v>120</v>
      </c>
      <c r="D121" s="8">
        <v>43212115</v>
      </c>
      <c r="E121" s="8"/>
      <c r="F121" s="8"/>
      <c r="G121" s="8" t="s">
        <v>409</v>
      </c>
      <c r="H121" s="8" t="s">
        <v>282</v>
      </c>
      <c r="I121" s="8" t="s">
        <v>53</v>
      </c>
      <c r="J121" s="41">
        <v>3</v>
      </c>
      <c r="K121" s="8" t="s">
        <v>74</v>
      </c>
      <c r="L121" s="8">
        <v>2</v>
      </c>
      <c r="M121" s="8" t="s">
        <v>388</v>
      </c>
      <c r="N121" s="8" t="s">
        <v>1179</v>
      </c>
      <c r="O121" s="8" t="s">
        <v>54</v>
      </c>
      <c r="P121" s="8">
        <v>0</v>
      </c>
      <c r="Q121" s="8" t="s">
        <v>72</v>
      </c>
      <c r="R121" s="5"/>
      <c r="S121" s="5">
        <v>12500000</v>
      </c>
      <c r="T121" s="5">
        <f t="shared" si="12"/>
        <v>12500000</v>
      </c>
      <c r="U121" s="8" t="s">
        <v>42</v>
      </c>
      <c r="V121" s="8" t="s">
        <v>43</v>
      </c>
      <c r="W121" s="8" t="s">
        <v>408</v>
      </c>
      <c r="X121" s="8">
        <v>3009133992</v>
      </c>
      <c r="Y121" s="9" t="s">
        <v>975</v>
      </c>
      <c r="Z121" s="2"/>
      <c r="AA121" s="8" t="s">
        <v>146</v>
      </c>
      <c r="AB121" s="8" t="s">
        <v>473</v>
      </c>
      <c r="AC121" s="8" t="s">
        <v>399</v>
      </c>
      <c r="AD121" s="8"/>
      <c r="AE121" s="8"/>
    </row>
    <row r="122" spans="1:31" ht="82.5" customHeight="1" x14ac:dyDescent="0.25">
      <c r="A122" s="8" t="s">
        <v>954</v>
      </c>
      <c r="B122" s="8" t="s">
        <v>146</v>
      </c>
      <c r="C122" s="34">
        <v>121</v>
      </c>
      <c r="D122" s="8" t="s">
        <v>841</v>
      </c>
      <c r="E122" s="8"/>
      <c r="F122" s="8"/>
      <c r="G122" s="8" t="s">
        <v>410</v>
      </c>
      <c r="H122" s="8" t="s">
        <v>282</v>
      </c>
      <c r="I122" s="8" t="s">
        <v>47</v>
      </c>
      <c r="J122" s="41">
        <v>8</v>
      </c>
      <c r="K122" s="8" t="s">
        <v>50</v>
      </c>
      <c r="L122" s="8">
        <v>2</v>
      </c>
      <c r="M122" s="8" t="s">
        <v>284</v>
      </c>
      <c r="N122" s="8" t="s">
        <v>1175</v>
      </c>
      <c r="O122" s="8" t="s">
        <v>54</v>
      </c>
      <c r="P122" s="8">
        <v>0</v>
      </c>
      <c r="Q122" s="8" t="s">
        <v>72</v>
      </c>
      <c r="R122" s="5"/>
      <c r="S122" s="5">
        <v>30000000</v>
      </c>
      <c r="T122" s="5">
        <f t="shared" si="12"/>
        <v>30000000</v>
      </c>
      <c r="U122" s="8" t="s">
        <v>42</v>
      </c>
      <c r="V122" s="8" t="s">
        <v>43</v>
      </c>
      <c r="W122" s="8" t="s">
        <v>408</v>
      </c>
      <c r="X122" s="8">
        <v>3009133992</v>
      </c>
      <c r="Y122" s="9" t="s">
        <v>975</v>
      </c>
      <c r="Z122" s="2"/>
      <c r="AA122" s="8" t="s">
        <v>146</v>
      </c>
      <c r="AB122" s="8" t="s">
        <v>473</v>
      </c>
      <c r="AC122" s="8" t="s">
        <v>399</v>
      </c>
      <c r="AD122" s="8"/>
      <c r="AE122" s="8"/>
    </row>
    <row r="123" spans="1:31" ht="99" customHeight="1" x14ac:dyDescent="0.25">
      <c r="A123" s="8" t="s">
        <v>955</v>
      </c>
      <c r="B123" s="8" t="s">
        <v>146</v>
      </c>
      <c r="C123" s="34">
        <v>122</v>
      </c>
      <c r="D123" s="8">
        <v>80111600</v>
      </c>
      <c r="E123" s="8"/>
      <c r="F123" s="8"/>
      <c r="G123" s="8" t="s">
        <v>1188</v>
      </c>
      <c r="H123" s="8" t="s">
        <v>35</v>
      </c>
      <c r="I123" s="8" t="s">
        <v>37</v>
      </c>
      <c r="J123" s="41">
        <v>1</v>
      </c>
      <c r="K123" s="8" t="s">
        <v>66</v>
      </c>
      <c r="L123" s="8">
        <v>4</v>
      </c>
      <c r="M123" s="8" t="s">
        <v>39</v>
      </c>
      <c r="N123" s="8" t="s">
        <v>1177</v>
      </c>
      <c r="O123" s="8" t="s">
        <v>54</v>
      </c>
      <c r="P123" s="8">
        <v>0</v>
      </c>
      <c r="Q123" s="8" t="s">
        <v>72</v>
      </c>
      <c r="R123" s="5">
        <v>11000000</v>
      </c>
      <c r="S123" s="5">
        <f t="shared" ref="S123:S130" si="13">+L123*R123</f>
        <v>44000000</v>
      </c>
      <c r="T123" s="5">
        <f t="shared" si="12"/>
        <v>44000000</v>
      </c>
      <c r="U123" s="8" t="s">
        <v>42</v>
      </c>
      <c r="V123" s="8" t="s">
        <v>43</v>
      </c>
      <c r="W123" s="8" t="s">
        <v>1110</v>
      </c>
      <c r="X123" s="8">
        <v>3009133992</v>
      </c>
      <c r="Y123" s="9" t="s">
        <v>1478</v>
      </c>
      <c r="Z123" s="2"/>
      <c r="AA123" s="8" t="s">
        <v>146</v>
      </c>
      <c r="AB123" s="8" t="s">
        <v>473</v>
      </c>
      <c r="AC123" s="8" t="s">
        <v>399</v>
      </c>
      <c r="AD123" s="8"/>
      <c r="AE123" s="8"/>
    </row>
    <row r="124" spans="1:31" ht="115.5" customHeight="1" x14ac:dyDescent="0.25">
      <c r="A124" s="8" t="s">
        <v>956</v>
      </c>
      <c r="B124" s="8" t="s">
        <v>146</v>
      </c>
      <c r="C124" s="34">
        <v>123</v>
      </c>
      <c r="D124" s="8">
        <v>80111600</v>
      </c>
      <c r="E124" s="8"/>
      <c r="F124" s="8"/>
      <c r="G124" s="8" t="s">
        <v>1152</v>
      </c>
      <c r="H124" s="8" t="s">
        <v>35</v>
      </c>
      <c r="I124" s="8" t="s">
        <v>63</v>
      </c>
      <c r="J124" s="41">
        <v>2</v>
      </c>
      <c r="K124" s="8" t="s">
        <v>76</v>
      </c>
      <c r="L124" s="8">
        <v>4</v>
      </c>
      <c r="M124" s="8" t="s">
        <v>39</v>
      </c>
      <c r="N124" s="8" t="s">
        <v>1177</v>
      </c>
      <c r="O124" s="8" t="s">
        <v>54</v>
      </c>
      <c r="P124" s="8">
        <v>0</v>
      </c>
      <c r="Q124" s="8" t="s">
        <v>72</v>
      </c>
      <c r="R124" s="5">
        <v>10500000</v>
      </c>
      <c r="S124" s="5">
        <f t="shared" si="13"/>
        <v>42000000</v>
      </c>
      <c r="T124" s="5">
        <f t="shared" si="12"/>
        <v>42000000</v>
      </c>
      <c r="U124" s="8" t="s">
        <v>42</v>
      </c>
      <c r="V124" s="8" t="s">
        <v>43</v>
      </c>
      <c r="W124" s="8" t="s">
        <v>408</v>
      </c>
      <c r="X124" s="8">
        <v>3009133992</v>
      </c>
      <c r="Y124" s="9" t="s">
        <v>975</v>
      </c>
      <c r="Z124" s="8"/>
      <c r="AA124" s="8" t="s">
        <v>146</v>
      </c>
      <c r="AB124" s="8" t="s">
        <v>473</v>
      </c>
      <c r="AC124" s="8" t="s">
        <v>399</v>
      </c>
      <c r="AD124" s="8"/>
      <c r="AE124" s="8"/>
    </row>
    <row r="125" spans="1:31" ht="99" customHeight="1" x14ac:dyDescent="0.25">
      <c r="A125" s="8" t="s">
        <v>957</v>
      </c>
      <c r="B125" s="8" t="s">
        <v>146</v>
      </c>
      <c r="C125" s="34">
        <v>124</v>
      </c>
      <c r="D125" s="8">
        <v>80111600</v>
      </c>
      <c r="E125" s="8"/>
      <c r="F125" s="8"/>
      <c r="G125" s="8" t="s">
        <v>1153</v>
      </c>
      <c r="H125" s="8" t="s">
        <v>35</v>
      </c>
      <c r="I125" s="8" t="s">
        <v>63</v>
      </c>
      <c r="J125" s="41">
        <v>2</v>
      </c>
      <c r="K125" s="8" t="s">
        <v>76</v>
      </c>
      <c r="L125" s="8">
        <v>4</v>
      </c>
      <c r="M125" s="8" t="s">
        <v>39</v>
      </c>
      <c r="N125" s="8" t="s">
        <v>1177</v>
      </c>
      <c r="O125" s="8" t="s">
        <v>54</v>
      </c>
      <c r="P125" s="8">
        <v>0</v>
      </c>
      <c r="Q125" s="8" t="s">
        <v>72</v>
      </c>
      <c r="R125" s="5">
        <v>7000000</v>
      </c>
      <c r="S125" s="5">
        <f t="shared" si="13"/>
        <v>28000000</v>
      </c>
      <c r="T125" s="5">
        <f t="shared" si="12"/>
        <v>28000000</v>
      </c>
      <c r="U125" s="8" t="s">
        <v>42</v>
      </c>
      <c r="V125" s="8" t="s">
        <v>43</v>
      </c>
      <c r="W125" s="8" t="s">
        <v>408</v>
      </c>
      <c r="X125" s="8">
        <v>3009133992</v>
      </c>
      <c r="Y125" s="9" t="s">
        <v>975</v>
      </c>
      <c r="Z125" s="8"/>
      <c r="AA125" s="8" t="s">
        <v>146</v>
      </c>
      <c r="AB125" s="8" t="s">
        <v>473</v>
      </c>
      <c r="AC125" s="8" t="s">
        <v>399</v>
      </c>
      <c r="AD125" s="8"/>
      <c r="AE125" s="8"/>
    </row>
    <row r="126" spans="1:31" ht="148.5" customHeight="1" x14ac:dyDescent="0.25">
      <c r="A126" s="8" t="s">
        <v>958</v>
      </c>
      <c r="B126" s="8" t="s">
        <v>146</v>
      </c>
      <c r="C126" s="34">
        <v>125</v>
      </c>
      <c r="D126" s="8">
        <v>80111600</v>
      </c>
      <c r="E126" s="8"/>
      <c r="F126" s="8"/>
      <c r="G126" s="8" t="s">
        <v>1154</v>
      </c>
      <c r="H126" s="8" t="s">
        <v>44</v>
      </c>
      <c r="I126" s="8" t="s">
        <v>37</v>
      </c>
      <c r="J126" s="41">
        <v>1</v>
      </c>
      <c r="K126" s="8" t="s">
        <v>66</v>
      </c>
      <c r="L126" s="8">
        <v>4</v>
      </c>
      <c r="M126" s="8" t="s">
        <v>39</v>
      </c>
      <c r="N126" s="8" t="s">
        <v>1177</v>
      </c>
      <c r="O126" s="8" t="s">
        <v>54</v>
      </c>
      <c r="P126" s="8">
        <v>0</v>
      </c>
      <c r="Q126" s="8" t="s">
        <v>72</v>
      </c>
      <c r="R126" s="5">
        <v>3500000</v>
      </c>
      <c r="S126" s="5">
        <f t="shared" si="13"/>
        <v>14000000</v>
      </c>
      <c r="T126" s="5">
        <f t="shared" si="12"/>
        <v>14000000</v>
      </c>
      <c r="U126" s="8" t="s">
        <v>42</v>
      </c>
      <c r="V126" s="8" t="s">
        <v>43</v>
      </c>
      <c r="W126" s="8" t="s">
        <v>408</v>
      </c>
      <c r="X126" s="8">
        <v>3009133992</v>
      </c>
      <c r="Y126" s="9" t="s">
        <v>975</v>
      </c>
      <c r="Z126" s="8"/>
      <c r="AA126" s="8" t="s">
        <v>146</v>
      </c>
      <c r="AB126" s="8" t="s">
        <v>473</v>
      </c>
      <c r="AC126" s="8" t="s">
        <v>399</v>
      </c>
      <c r="AD126" s="8"/>
      <c r="AE126" s="8"/>
    </row>
    <row r="127" spans="1:31" ht="99" customHeight="1" x14ac:dyDescent="0.25">
      <c r="A127" s="8" t="s">
        <v>959</v>
      </c>
      <c r="B127" s="8" t="s">
        <v>146</v>
      </c>
      <c r="C127" s="34">
        <v>126</v>
      </c>
      <c r="D127" s="8">
        <v>80111600</v>
      </c>
      <c r="E127" s="8"/>
      <c r="F127" s="8"/>
      <c r="G127" s="8" t="s">
        <v>1189</v>
      </c>
      <c r="H127" s="8" t="s">
        <v>44</v>
      </c>
      <c r="I127" s="8" t="s">
        <v>37</v>
      </c>
      <c r="J127" s="41">
        <v>1</v>
      </c>
      <c r="K127" s="8" t="s">
        <v>66</v>
      </c>
      <c r="L127" s="8">
        <v>4</v>
      </c>
      <c r="M127" s="8" t="s">
        <v>39</v>
      </c>
      <c r="N127" s="8" t="s">
        <v>1177</v>
      </c>
      <c r="O127" s="8" t="s">
        <v>54</v>
      </c>
      <c r="P127" s="8">
        <v>0</v>
      </c>
      <c r="Q127" s="8" t="s">
        <v>72</v>
      </c>
      <c r="R127" s="5">
        <v>3500000</v>
      </c>
      <c r="S127" s="5">
        <f t="shared" si="13"/>
        <v>14000000</v>
      </c>
      <c r="T127" s="5">
        <f t="shared" si="12"/>
        <v>14000000</v>
      </c>
      <c r="U127" s="8" t="s">
        <v>42</v>
      </c>
      <c r="V127" s="8" t="s">
        <v>43</v>
      </c>
      <c r="W127" s="8" t="s">
        <v>408</v>
      </c>
      <c r="X127" s="8">
        <v>3009133992</v>
      </c>
      <c r="Y127" s="9" t="s">
        <v>975</v>
      </c>
      <c r="Z127" s="8"/>
      <c r="AA127" s="8" t="s">
        <v>146</v>
      </c>
      <c r="AB127" s="8" t="s">
        <v>473</v>
      </c>
      <c r="AC127" s="8" t="s">
        <v>399</v>
      </c>
      <c r="AD127" s="8"/>
      <c r="AE127" s="8"/>
    </row>
    <row r="128" spans="1:31" ht="132" customHeight="1" x14ac:dyDescent="0.25">
      <c r="A128" s="8" t="s">
        <v>960</v>
      </c>
      <c r="B128" s="8" t="s">
        <v>146</v>
      </c>
      <c r="C128" s="34">
        <v>127</v>
      </c>
      <c r="D128" s="8">
        <v>80111600</v>
      </c>
      <c r="E128" s="8"/>
      <c r="F128" s="8"/>
      <c r="G128" s="8" t="s">
        <v>1155</v>
      </c>
      <c r="H128" s="8" t="s">
        <v>44</v>
      </c>
      <c r="I128" s="8" t="s">
        <v>37</v>
      </c>
      <c r="J128" s="41">
        <v>1</v>
      </c>
      <c r="K128" s="8" t="s">
        <v>66</v>
      </c>
      <c r="L128" s="8">
        <v>4</v>
      </c>
      <c r="M128" s="8" t="s">
        <v>39</v>
      </c>
      <c r="N128" s="8" t="s">
        <v>1177</v>
      </c>
      <c r="O128" s="8" t="s">
        <v>54</v>
      </c>
      <c r="P128" s="8">
        <v>0</v>
      </c>
      <c r="Q128" s="8" t="s">
        <v>72</v>
      </c>
      <c r="R128" s="5">
        <v>5000000</v>
      </c>
      <c r="S128" s="5">
        <f t="shared" si="13"/>
        <v>20000000</v>
      </c>
      <c r="T128" s="5">
        <f t="shared" si="12"/>
        <v>20000000</v>
      </c>
      <c r="U128" s="8" t="s">
        <v>42</v>
      </c>
      <c r="V128" s="8" t="s">
        <v>43</v>
      </c>
      <c r="W128" s="8" t="s">
        <v>408</v>
      </c>
      <c r="X128" s="8">
        <v>3009133992</v>
      </c>
      <c r="Y128" s="9" t="s">
        <v>975</v>
      </c>
      <c r="Z128" s="8"/>
      <c r="AA128" s="8" t="s">
        <v>146</v>
      </c>
      <c r="AB128" s="8" t="s">
        <v>473</v>
      </c>
      <c r="AC128" s="8" t="s">
        <v>399</v>
      </c>
      <c r="AD128" s="8"/>
      <c r="AE128" s="8"/>
    </row>
    <row r="129" spans="1:31" ht="132" customHeight="1" x14ac:dyDescent="0.25">
      <c r="A129" s="8" t="s">
        <v>961</v>
      </c>
      <c r="B129" s="8" t="s">
        <v>146</v>
      </c>
      <c r="C129" s="34">
        <v>128</v>
      </c>
      <c r="D129" s="8">
        <v>80111600</v>
      </c>
      <c r="E129" s="8"/>
      <c r="F129" s="8"/>
      <c r="G129" s="8" t="s">
        <v>1156</v>
      </c>
      <c r="H129" s="8" t="s">
        <v>35</v>
      </c>
      <c r="I129" s="8" t="s">
        <v>53</v>
      </c>
      <c r="J129" s="41">
        <v>3</v>
      </c>
      <c r="K129" s="8" t="s">
        <v>76</v>
      </c>
      <c r="L129" s="8">
        <v>4</v>
      </c>
      <c r="M129" s="8" t="s">
        <v>39</v>
      </c>
      <c r="N129" s="8" t="s">
        <v>1177</v>
      </c>
      <c r="O129" s="8" t="s">
        <v>54</v>
      </c>
      <c r="P129" s="8">
        <v>0</v>
      </c>
      <c r="Q129" s="8" t="s">
        <v>72</v>
      </c>
      <c r="R129" s="5">
        <v>6000000</v>
      </c>
      <c r="S129" s="5">
        <f t="shared" si="13"/>
        <v>24000000</v>
      </c>
      <c r="T129" s="5">
        <f t="shared" si="12"/>
        <v>24000000</v>
      </c>
      <c r="U129" s="8" t="s">
        <v>42</v>
      </c>
      <c r="V129" s="8" t="s">
        <v>43</v>
      </c>
      <c r="W129" s="8" t="s">
        <v>408</v>
      </c>
      <c r="X129" s="8">
        <v>3009133992</v>
      </c>
      <c r="Y129" s="9" t="s">
        <v>975</v>
      </c>
      <c r="Z129" s="8"/>
      <c r="AA129" s="8" t="s">
        <v>146</v>
      </c>
      <c r="AB129" s="8" t="s">
        <v>473</v>
      </c>
      <c r="AC129" s="8" t="s">
        <v>399</v>
      </c>
      <c r="AD129" s="8"/>
      <c r="AE129" s="8"/>
    </row>
    <row r="130" spans="1:31" ht="87" customHeight="1" x14ac:dyDescent="0.25">
      <c r="A130" s="8" t="s">
        <v>962</v>
      </c>
      <c r="B130" s="8" t="s">
        <v>146</v>
      </c>
      <c r="C130" s="34">
        <v>129</v>
      </c>
      <c r="D130" s="8">
        <v>80111600</v>
      </c>
      <c r="E130" s="8"/>
      <c r="F130" s="8"/>
      <c r="G130" s="8" t="s">
        <v>411</v>
      </c>
      <c r="H130" s="8" t="s">
        <v>44</v>
      </c>
      <c r="I130" s="8" t="s">
        <v>37</v>
      </c>
      <c r="J130" s="41">
        <v>1</v>
      </c>
      <c r="K130" s="8" t="s">
        <v>66</v>
      </c>
      <c r="L130" s="8">
        <v>4</v>
      </c>
      <c r="M130" s="8" t="s">
        <v>39</v>
      </c>
      <c r="N130" s="8" t="s">
        <v>1177</v>
      </c>
      <c r="O130" s="8" t="s">
        <v>54</v>
      </c>
      <c r="P130" s="8">
        <v>0</v>
      </c>
      <c r="Q130" s="8" t="s">
        <v>72</v>
      </c>
      <c r="R130" s="5">
        <v>3000000</v>
      </c>
      <c r="S130" s="5">
        <f t="shared" si="13"/>
        <v>12000000</v>
      </c>
      <c r="T130" s="5">
        <f t="shared" si="12"/>
        <v>12000000</v>
      </c>
      <c r="U130" s="8" t="s">
        <v>42</v>
      </c>
      <c r="V130" s="8" t="s">
        <v>43</v>
      </c>
      <c r="W130" s="8" t="s">
        <v>408</v>
      </c>
      <c r="X130" s="8">
        <v>3009133992</v>
      </c>
      <c r="Y130" s="9" t="s">
        <v>975</v>
      </c>
      <c r="Z130" s="8"/>
      <c r="AA130" s="8" t="s">
        <v>146</v>
      </c>
      <c r="AB130" s="8" t="s">
        <v>473</v>
      </c>
      <c r="AC130" s="8" t="s">
        <v>399</v>
      </c>
      <c r="AD130" s="8"/>
      <c r="AE130" s="8"/>
    </row>
    <row r="131" spans="1:31" ht="115.5" customHeight="1" x14ac:dyDescent="0.25">
      <c r="A131" s="8" t="s">
        <v>963</v>
      </c>
      <c r="B131" s="8" t="s">
        <v>146</v>
      </c>
      <c r="C131" s="34">
        <v>130</v>
      </c>
      <c r="D131" s="8">
        <v>80161500</v>
      </c>
      <c r="E131" s="8"/>
      <c r="F131" s="8"/>
      <c r="G131" s="8" t="s">
        <v>1157</v>
      </c>
      <c r="H131" s="8" t="s">
        <v>282</v>
      </c>
      <c r="I131" s="8" t="s">
        <v>66</v>
      </c>
      <c r="J131" s="41">
        <v>5</v>
      </c>
      <c r="K131" s="8" t="s">
        <v>38</v>
      </c>
      <c r="L131" s="8">
        <v>8</v>
      </c>
      <c r="M131" s="8" t="s">
        <v>262</v>
      </c>
      <c r="N131" s="8" t="s">
        <v>1177</v>
      </c>
      <c r="O131" s="8" t="s">
        <v>40</v>
      </c>
      <c r="P131" s="8">
        <v>1</v>
      </c>
      <c r="Q131" s="8" t="s">
        <v>72</v>
      </c>
      <c r="R131" s="5"/>
      <c r="S131" s="60">
        <v>329985000</v>
      </c>
      <c r="T131" s="5">
        <f t="shared" ref="T131:T140" si="14">+S131</f>
        <v>329985000</v>
      </c>
      <c r="U131" s="8" t="s">
        <v>42</v>
      </c>
      <c r="V131" s="8" t="s">
        <v>43</v>
      </c>
      <c r="W131" s="8" t="s">
        <v>408</v>
      </c>
      <c r="X131" s="8">
        <v>3009133992</v>
      </c>
      <c r="Y131" s="9" t="s">
        <v>1100</v>
      </c>
      <c r="Z131" s="8"/>
      <c r="AA131" s="8" t="s">
        <v>146</v>
      </c>
      <c r="AB131" s="8" t="s">
        <v>473</v>
      </c>
      <c r="AC131" s="8" t="s">
        <v>399</v>
      </c>
      <c r="AD131" s="8"/>
      <c r="AE131" s="8"/>
    </row>
    <row r="132" spans="1:31" ht="66" customHeight="1" x14ac:dyDescent="0.25">
      <c r="A132" s="8" t="s">
        <v>964</v>
      </c>
      <c r="B132" s="8" t="s">
        <v>146</v>
      </c>
      <c r="C132" s="34">
        <v>131</v>
      </c>
      <c r="D132" s="18" t="s">
        <v>1078</v>
      </c>
      <c r="E132" s="18"/>
      <c r="F132" s="18"/>
      <c r="G132" s="18" t="s">
        <v>500</v>
      </c>
      <c r="H132" s="18" t="s">
        <v>286</v>
      </c>
      <c r="I132" s="18" t="s">
        <v>53</v>
      </c>
      <c r="J132" s="43">
        <v>3</v>
      </c>
      <c r="K132" s="18" t="s">
        <v>113</v>
      </c>
      <c r="L132" s="18">
        <v>4</v>
      </c>
      <c r="M132" s="18" t="s">
        <v>305</v>
      </c>
      <c r="N132" s="8" t="s">
        <v>1178</v>
      </c>
      <c r="O132" s="18" t="s">
        <v>40</v>
      </c>
      <c r="P132" s="8">
        <v>1</v>
      </c>
      <c r="Q132" s="8" t="s">
        <v>72</v>
      </c>
      <c r="R132" s="21"/>
      <c r="S132" s="54">
        <v>970000000</v>
      </c>
      <c r="T132" s="5">
        <f t="shared" si="14"/>
        <v>970000000</v>
      </c>
      <c r="U132" s="18" t="s">
        <v>42</v>
      </c>
      <c r="V132" s="8" t="s">
        <v>43</v>
      </c>
      <c r="W132" s="18" t="s">
        <v>973</v>
      </c>
      <c r="X132" s="8">
        <v>3009133992</v>
      </c>
      <c r="Y132" s="9" t="s">
        <v>974</v>
      </c>
      <c r="Z132" s="18"/>
      <c r="AA132" s="18" t="s">
        <v>146</v>
      </c>
      <c r="AB132" s="8" t="s">
        <v>985</v>
      </c>
      <c r="AC132" s="8" t="s">
        <v>399</v>
      </c>
      <c r="AD132" s="18"/>
      <c r="AE132" s="18"/>
    </row>
    <row r="133" spans="1:31" ht="66" customHeight="1" x14ac:dyDescent="0.25">
      <c r="A133" s="8" t="s">
        <v>965</v>
      </c>
      <c r="B133" s="8" t="s">
        <v>146</v>
      </c>
      <c r="C133" s="34">
        <v>132</v>
      </c>
      <c r="D133" s="18" t="s">
        <v>1078</v>
      </c>
      <c r="E133" s="18"/>
      <c r="F133" s="18"/>
      <c r="G133" s="18" t="s">
        <v>501</v>
      </c>
      <c r="H133" s="18" t="s">
        <v>286</v>
      </c>
      <c r="I133" s="18" t="s">
        <v>63</v>
      </c>
      <c r="J133" s="43">
        <v>2</v>
      </c>
      <c r="K133" s="18" t="s">
        <v>66</v>
      </c>
      <c r="L133" s="18">
        <v>2</v>
      </c>
      <c r="M133" s="18" t="s">
        <v>388</v>
      </c>
      <c r="N133" s="8" t="s">
        <v>1179</v>
      </c>
      <c r="O133" s="18" t="s">
        <v>54</v>
      </c>
      <c r="P133" s="8">
        <v>0</v>
      </c>
      <c r="Q133" s="8" t="s">
        <v>72</v>
      </c>
      <c r="R133" s="21"/>
      <c r="S133" s="54">
        <v>58000000</v>
      </c>
      <c r="T133" s="5">
        <f t="shared" si="14"/>
        <v>58000000</v>
      </c>
      <c r="U133" s="18" t="s">
        <v>42</v>
      </c>
      <c r="V133" s="8" t="s">
        <v>43</v>
      </c>
      <c r="W133" s="18" t="s">
        <v>973</v>
      </c>
      <c r="X133" s="8">
        <v>3009133992</v>
      </c>
      <c r="Y133" s="9" t="s">
        <v>974</v>
      </c>
      <c r="Z133" s="18"/>
      <c r="AA133" s="18" t="s">
        <v>146</v>
      </c>
      <c r="AB133" s="8" t="s">
        <v>985</v>
      </c>
      <c r="AC133" s="8" t="s">
        <v>399</v>
      </c>
      <c r="AD133" s="18"/>
      <c r="AE133" s="18"/>
    </row>
    <row r="134" spans="1:31" ht="82.5" customHeight="1" x14ac:dyDescent="0.25">
      <c r="A134" s="8" t="s">
        <v>966</v>
      </c>
      <c r="B134" s="8" t="s">
        <v>146</v>
      </c>
      <c r="C134" s="34">
        <v>133</v>
      </c>
      <c r="D134" s="18" t="s">
        <v>1079</v>
      </c>
      <c r="E134" s="18"/>
      <c r="F134" s="18"/>
      <c r="G134" s="18" t="s">
        <v>502</v>
      </c>
      <c r="H134" s="18" t="s">
        <v>286</v>
      </c>
      <c r="I134" s="18" t="s">
        <v>74</v>
      </c>
      <c r="J134" s="43">
        <v>4</v>
      </c>
      <c r="K134" s="18" t="s">
        <v>113</v>
      </c>
      <c r="L134" s="18">
        <v>4</v>
      </c>
      <c r="M134" s="8" t="s">
        <v>296</v>
      </c>
      <c r="N134" s="8" t="s">
        <v>1181</v>
      </c>
      <c r="O134" s="18" t="s">
        <v>40</v>
      </c>
      <c r="P134" s="8">
        <v>1</v>
      </c>
      <c r="Q134" s="8" t="s">
        <v>72</v>
      </c>
      <c r="R134" s="21"/>
      <c r="S134" s="54">
        <v>233500000</v>
      </c>
      <c r="T134" s="5">
        <f t="shared" si="14"/>
        <v>233500000</v>
      </c>
      <c r="U134" s="18" t="s">
        <v>42</v>
      </c>
      <c r="V134" s="8" t="s">
        <v>43</v>
      </c>
      <c r="W134" s="18" t="s">
        <v>973</v>
      </c>
      <c r="X134" s="8">
        <v>3009133992</v>
      </c>
      <c r="Y134" s="9" t="s">
        <v>974</v>
      </c>
      <c r="Z134" s="18"/>
      <c r="AA134" s="18" t="s">
        <v>146</v>
      </c>
      <c r="AB134" s="8" t="s">
        <v>985</v>
      </c>
      <c r="AC134" s="8" t="s">
        <v>399</v>
      </c>
      <c r="AD134" s="18"/>
      <c r="AE134" s="18"/>
    </row>
    <row r="135" spans="1:31" ht="66" customHeight="1" x14ac:dyDescent="0.25">
      <c r="A135" s="8" t="s">
        <v>967</v>
      </c>
      <c r="B135" s="8" t="s">
        <v>146</v>
      </c>
      <c r="C135" s="34">
        <v>134</v>
      </c>
      <c r="D135" s="18" t="s">
        <v>1078</v>
      </c>
      <c r="E135" s="18"/>
      <c r="F135" s="18"/>
      <c r="G135" s="18" t="s">
        <v>503</v>
      </c>
      <c r="H135" s="18" t="s">
        <v>286</v>
      </c>
      <c r="I135" s="18" t="s">
        <v>63</v>
      </c>
      <c r="J135" s="43">
        <v>2</v>
      </c>
      <c r="K135" s="18" t="s">
        <v>47</v>
      </c>
      <c r="L135" s="18">
        <v>4</v>
      </c>
      <c r="M135" s="8" t="s">
        <v>296</v>
      </c>
      <c r="N135" s="8" t="s">
        <v>1181</v>
      </c>
      <c r="O135" s="18" t="s">
        <v>54</v>
      </c>
      <c r="P135" s="8">
        <v>0</v>
      </c>
      <c r="Q135" s="8" t="s">
        <v>72</v>
      </c>
      <c r="R135" s="21"/>
      <c r="S135" s="54">
        <v>148600000</v>
      </c>
      <c r="T135" s="5">
        <f t="shared" si="14"/>
        <v>148600000</v>
      </c>
      <c r="U135" s="18" t="s">
        <v>42</v>
      </c>
      <c r="V135" s="8" t="s">
        <v>43</v>
      </c>
      <c r="W135" s="18" t="s">
        <v>973</v>
      </c>
      <c r="X135" s="8">
        <v>3009133992</v>
      </c>
      <c r="Y135" s="9" t="s">
        <v>974</v>
      </c>
      <c r="Z135" s="18"/>
      <c r="AA135" s="18" t="s">
        <v>146</v>
      </c>
      <c r="AB135" s="8" t="s">
        <v>504</v>
      </c>
      <c r="AC135" s="8" t="s">
        <v>399</v>
      </c>
      <c r="AD135" s="18"/>
      <c r="AE135" s="18"/>
    </row>
    <row r="136" spans="1:31" ht="99" customHeight="1" x14ac:dyDescent="0.25">
      <c r="A136" s="8" t="s">
        <v>968</v>
      </c>
      <c r="B136" s="8" t="s">
        <v>146</v>
      </c>
      <c r="C136" s="34">
        <v>135</v>
      </c>
      <c r="D136" s="18" t="s">
        <v>1082</v>
      </c>
      <c r="E136" s="18"/>
      <c r="F136" s="18"/>
      <c r="G136" s="18" t="s">
        <v>505</v>
      </c>
      <c r="H136" s="18" t="s">
        <v>286</v>
      </c>
      <c r="I136" s="18" t="s">
        <v>63</v>
      </c>
      <c r="J136" s="43">
        <v>2</v>
      </c>
      <c r="K136" s="18" t="s">
        <v>38</v>
      </c>
      <c r="L136" s="18">
        <v>11</v>
      </c>
      <c r="M136" s="18" t="s">
        <v>388</v>
      </c>
      <c r="N136" s="8" t="s">
        <v>1179</v>
      </c>
      <c r="O136" s="18" t="s">
        <v>40</v>
      </c>
      <c r="P136" s="8">
        <v>1</v>
      </c>
      <c r="Q136" s="8" t="s">
        <v>72</v>
      </c>
      <c r="R136" s="21"/>
      <c r="S136" s="54">
        <v>10000000</v>
      </c>
      <c r="T136" s="5">
        <f t="shared" si="14"/>
        <v>10000000</v>
      </c>
      <c r="U136" s="18" t="s">
        <v>42</v>
      </c>
      <c r="V136" s="8" t="s">
        <v>43</v>
      </c>
      <c r="W136" s="18" t="s">
        <v>973</v>
      </c>
      <c r="X136" s="8">
        <v>3009133992</v>
      </c>
      <c r="Y136" s="9" t="s">
        <v>974</v>
      </c>
      <c r="Z136" s="18"/>
      <c r="AA136" s="18" t="s">
        <v>146</v>
      </c>
      <c r="AB136" s="8" t="s">
        <v>504</v>
      </c>
      <c r="AC136" s="8" t="s">
        <v>399</v>
      </c>
      <c r="AD136" s="18"/>
      <c r="AE136" s="18"/>
    </row>
    <row r="137" spans="1:31" ht="66" customHeight="1" x14ac:dyDescent="0.25">
      <c r="A137" s="8" t="s">
        <v>969</v>
      </c>
      <c r="B137" s="8" t="s">
        <v>146</v>
      </c>
      <c r="C137" s="34">
        <v>136</v>
      </c>
      <c r="D137" s="18" t="s">
        <v>1078</v>
      </c>
      <c r="E137" s="18"/>
      <c r="F137" s="18"/>
      <c r="G137" s="18" t="s">
        <v>506</v>
      </c>
      <c r="H137" s="18" t="s">
        <v>286</v>
      </c>
      <c r="I137" s="18" t="s">
        <v>63</v>
      </c>
      <c r="J137" s="43">
        <v>2</v>
      </c>
      <c r="K137" s="18" t="s">
        <v>195</v>
      </c>
      <c r="L137" s="18">
        <v>3</v>
      </c>
      <c r="M137" s="18" t="s">
        <v>507</v>
      </c>
      <c r="N137" s="8" t="s">
        <v>1176</v>
      </c>
      <c r="O137" s="18" t="s">
        <v>54</v>
      </c>
      <c r="P137" s="8">
        <v>0</v>
      </c>
      <c r="Q137" s="8" t="s">
        <v>72</v>
      </c>
      <c r="R137" s="21"/>
      <c r="S137" s="54">
        <v>300000000</v>
      </c>
      <c r="T137" s="5">
        <f t="shared" si="14"/>
        <v>300000000</v>
      </c>
      <c r="U137" s="18" t="s">
        <v>42</v>
      </c>
      <c r="V137" s="8" t="s">
        <v>43</v>
      </c>
      <c r="W137" s="18" t="s">
        <v>973</v>
      </c>
      <c r="X137" s="8">
        <v>3009133992</v>
      </c>
      <c r="Y137" s="9" t="s">
        <v>974</v>
      </c>
      <c r="Z137" s="18"/>
      <c r="AA137" s="18" t="s">
        <v>146</v>
      </c>
      <c r="AB137" s="8" t="s">
        <v>504</v>
      </c>
      <c r="AC137" s="8" t="s">
        <v>399</v>
      </c>
      <c r="AD137" s="18"/>
      <c r="AE137" s="18"/>
    </row>
    <row r="138" spans="1:31" ht="66" customHeight="1" x14ac:dyDescent="0.25">
      <c r="A138" s="8" t="s">
        <v>970</v>
      </c>
      <c r="B138" s="8" t="s">
        <v>146</v>
      </c>
      <c r="C138" s="34">
        <v>137</v>
      </c>
      <c r="D138" s="18" t="s">
        <v>1479</v>
      </c>
      <c r="E138" s="18"/>
      <c r="F138" s="18"/>
      <c r="G138" s="18" t="s">
        <v>508</v>
      </c>
      <c r="H138" s="18" t="s">
        <v>286</v>
      </c>
      <c r="I138" s="18" t="s">
        <v>63</v>
      </c>
      <c r="J138" s="43">
        <v>2</v>
      </c>
      <c r="K138" s="18" t="s">
        <v>66</v>
      </c>
      <c r="L138" s="18">
        <v>2</v>
      </c>
      <c r="M138" s="18" t="s">
        <v>388</v>
      </c>
      <c r="N138" s="8" t="s">
        <v>1179</v>
      </c>
      <c r="O138" s="18" t="s">
        <v>54</v>
      </c>
      <c r="P138" s="8">
        <v>0</v>
      </c>
      <c r="Q138" s="8" t="s">
        <v>72</v>
      </c>
      <c r="R138" s="21"/>
      <c r="S138" s="54">
        <v>50000000</v>
      </c>
      <c r="T138" s="5">
        <f t="shared" si="14"/>
        <v>50000000</v>
      </c>
      <c r="U138" s="18" t="s">
        <v>42</v>
      </c>
      <c r="V138" s="8" t="s">
        <v>43</v>
      </c>
      <c r="W138" s="18" t="s">
        <v>973</v>
      </c>
      <c r="X138" s="8">
        <v>3009133992</v>
      </c>
      <c r="Y138" s="9" t="s">
        <v>974</v>
      </c>
      <c r="Z138" s="18"/>
      <c r="AA138" s="18" t="s">
        <v>146</v>
      </c>
      <c r="AB138" s="8" t="s">
        <v>504</v>
      </c>
      <c r="AC138" s="8" t="s">
        <v>399</v>
      </c>
      <c r="AD138" s="18"/>
      <c r="AE138" s="18"/>
    </row>
    <row r="139" spans="1:31" ht="66" customHeight="1" x14ac:dyDescent="0.25">
      <c r="A139" s="8" t="s">
        <v>1084</v>
      </c>
      <c r="B139" s="8" t="s">
        <v>146</v>
      </c>
      <c r="C139" s="34">
        <v>138</v>
      </c>
      <c r="D139" s="18" t="s">
        <v>1078</v>
      </c>
      <c r="E139" s="18"/>
      <c r="F139" s="18"/>
      <c r="G139" s="18" t="s">
        <v>509</v>
      </c>
      <c r="H139" s="18" t="s">
        <v>286</v>
      </c>
      <c r="I139" s="18" t="s">
        <v>53</v>
      </c>
      <c r="J139" s="43">
        <v>3</v>
      </c>
      <c r="K139" s="18" t="s">
        <v>47</v>
      </c>
      <c r="L139" s="18">
        <v>3</v>
      </c>
      <c r="M139" s="8" t="s">
        <v>296</v>
      </c>
      <c r="N139" s="8" t="s">
        <v>1181</v>
      </c>
      <c r="O139" s="18" t="s">
        <v>54</v>
      </c>
      <c r="P139" s="8">
        <v>0</v>
      </c>
      <c r="Q139" s="8" t="s">
        <v>72</v>
      </c>
      <c r="R139" s="21"/>
      <c r="S139" s="54">
        <v>220000000</v>
      </c>
      <c r="T139" s="5">
        <f t="shared" si="14"/>
        <v>220000000</v>
      </c>
      <c r="U139" s="18" t="s">
        <v>42</v>
      </c>
      <c r="V139" s="8" t="s">
        <v>43</v>
      </c>
      <c r="W139" s="18" t="s">
        <v>973</v>
      </c>
      <c r="X139" s="8">
        <v>3009133992</v>
      </c>
      <c r="Y139" s="9" t="s">
        <v>974</v>
      </c>
      <c r="Z139" s="18"/>
      <c r="AA139" s="18" t="s">
        <v>146</v>
      </c>
      <c r="AB139" s="8" t="s">
        <v>504</v>
      </c>
      <c r="AC139" s="8" t="s">
        <v>399</v>
      </c>
      <c r="AD139" s="18"/>
      <c r="AE139" s="18"/>
    </row>
    <row r="140" spans="1:31" ht="66" customHeight="1" x14ac:dyDescent="0.25">
      <c r="A140" s="8" t="s">
        <v>1101</v>
      </c>
      <c r="B140" s="8" t="s">
        <v>146</v>
      </c>
      <c r="C140" s="34">
        <v>139</v>
      </c>
      <c r="D140" s="18" t="s">
        <v>1079</v>
      </c>
      <c r="E140" s="18"/>
      <c r="F140" s="18"/>
      <c r="G140" s="18" t="s">
        <v>510</v>
      </c>
      <c r="H140" s="18" t="s">
        <v>286</v>
      </c>
      <c r="I140" s="18" t="s">
        <v>63</v>
      </c>
      <c r="J140" s="43">
        <v>2</v>
      </c>
      <c r="K140" s="18" t="s">
        <v>66</v>
      </c>
      <c r="L140" s="18">
        <v>2</v>
      </c>
      <c r="M140" s="18" t="s">
        <v>388</v>
      </c>
      <c r="N140" s="8" t="s">
        <v>1179</v>
      </c>
      <c r="O140" s="18" t="s">
        <v>40</v>
      </c>
      <c r="P140" s="8">
        <v>1</v>
      </c>
      <c r="Q140" s="8" t="s">
        <v>72</v>
      </c>
      <c r="R140" s="21"/>
      <c r="S140" s="54">
        <v>40000000</v>
      </c>
      <c r="T140" s="5">
        <f t="shared" si="14"/>
        <v>40000000</v>
      </c>
      <c r="U140" s="18" t="s">
        <v>42</v>
      </c>
      <c r="V140" s="8" t="s">
        <v>43</v>
      </c>
      <c r="W140" s="18" t="s">
        <v>973</v>
      </c>
      <c r="X140" s="8">
        <v>3009133992</v>
      </c>
      <c r="Y140" s="9" t="s">
        <v>974</v>
      </c>
      <c r="Z140" s="18"/>
      <c r="AA140" s="18" t="s">
        <v>146</v>
      </c>
      <c r="AB140" s="8" t="s">
        <v>504</v>
      </c>
      <c r="AC140" s="8" t="s">
        <v>399</v>
      </c>
      <c r="AD140" s="18"/>
      <c r="AE140" s="18"/>
    </row>
    <row r="141" spans="1:31" s="6" customFormat="1" ht="82.5" customHeight="1" x14ac:dyDescent="0.3">
      <c r="A141" s="8" t="s">
        <v>310</v>
      </c>
      <c r="B141" s="8" t="s">
        <v>227</v>
      </c>
      <c r="C141" s="34">
        <v>140</v>
      </c>
      <c r="D141" s="8">
        <v>80161500</v>
      </c>
      <c r="E141" s="8"/>
      <c r="F141" s="8"/>
      <c r="G141" s="8" t="s">
        <v>997</v>
      </c>
      <c r="H141" s="8" t="s">
        <v>35</v>
      </c>
      <c r="I141" s="8" t="s">
        <v>37</v>
      </c>
      <c r="J141" s="41">
        <v>1</v>
      </c>
      <c r="K141" s="8" t="s">
        <v>66</v>
      </c>
      <c r="L141" s="8">
        <v>4</v>
      </c>
      <c r="M141" s="8" t="s">
        <v>39</v>
      </c>
      <c r="N141" s="8" t="s">
        <v>1177</v>
      </c>
      <c r="O141" s="8" t="s">
        <v>54</v>
      </c>
      <c r="P141" s="8">
        <v>0</v>
      </c>
      <c r="Q141" s="8" t="s">
        <v>72</v>
      </c>
      <c r="R141" s="5">
        <v>11000000</v>
      </c>
      <c r="S141" s="5">
        <f t="shared" ref="S141:S147" si="15">+R141*L141</f>
        <v>44000000</v>
      </c>
      <c r="T141" s="5">
        <f t="shared" ref="T141:T170" si="16">+S141</f>
        <v>44000000</v>
      </c>
      <c r="U141" s="8" t="s">
        <v>42</v>
      </c>
      <c r="V141" s="8" t="s">
        <v>43</v>
      </c>
      <c r="W141" s="20" t="s">
        <v>322</v>
      </c>
      <c r="X141" s="8">
        <v>3009133992</v>
      </c>
      <c r="Y141" s="9" t="s">
        <v>323</v>
      </c>
      <c r="Z141" s="8"/>
      <c r="AA141" s="8" t="s">
        <v>227</v>
      </c>
      <c r="AB141" s="8" t="s">
        <v>441</v>
      </c>
      <c r="AC141" s="8" t="s">
        <v>399</v>
      </c>
      <c r="AD141" s="8"/>
      <c r="AE141" s="24"/>
    </row>
    <row r="142" spans="1:31" s="6" customFormat="1" ht="99" customHeight="1" x14ac:dyDescent="0.3">
      <c r="A142" s="8" t="s">
        <v>311</v>
      </c>
      <c r="B142" s="8" t="s">
        <v>227</v>
      </c>
      <c r="C142" s="34">
        <v>141</v>
      </c>
      <c r="D142" s="8">
        <v>80161500</v>
      </c>
      <c r="E142" s="8"/>
      <c r="F142" s="8"/>
      <c r="G142" s="8" t="s">
        <v>1143</v>
      </c>
      <c r="H142" s="8" t="s">
        <v>44</v>
      </c>
      <c r="I142" s="8" t="s">
        <v>63</v>
      </c>
      <c r="J142" s="41">
        <v>2</v>
      </c>
      <c r="K142" s="8" t="s">
        <v>76</v>
      </c>
      <c r="L142" s="8">
        <v>4</v>
      </c>
      <c r="M142" s="8" t="s">
        <v>39</v>
      </c>
      <c r="N142" s="8" t="s">
        <v>1177</v>
      </c>
      <c r="O142" s="8" t="s">
        <v>54</v>
      </c>
      <c r="P142" s="8">
        <v>0</v>
      </c>
      <c r="Q142" s="8" t="s">
        <v>72</v>
      </c>
      <c r="R142" s="5">
        <v>5500000</v>
      </c>
      <c r="S142" s="5">
        <f t="shared" si="15"/>
        <v>22000000</v>
      </c>
      <c r="T142" s="5">
        <f t="shared" si="16"/>
        <v>22000000</v>
      </c>
      <c r="U142" s="8" t="s">
        <v>42</v>
      </c>
      <c r="V142" s="8" t="s">
        <v>43</v>
      </c>
      <c r="W142" s="20" t="s">
        <v>988</v>
      </c>
      <c r="X142" s="8">
        <v>3009133992</v>
      </c>
      <c r="Y142" s="9" t="s">
        <v>989</v>
      </c>
      <c r="Z142" s="8"/>
      <c r="AA142" s="8" t="s">
        <v>227</v>
      </c>
      <c r="AB142" s="8" t="s">
        <v>441</v>
      </c>
      <c r="AC142" s="8" t="s">
        <v>399</v>
      </c>
      <c r="AD142" s="8"/>
      <c r="AE142" s="24"/>
    </row>
    <row r="143" spans="1:31" s="6" customFormat="1" ht="115.5" customHeight="1" x14ac:dyDescent="0.3">
      <c r="A143" s="8" t="s">
        <v>1032</v>
      </c>
      <c r="B143" s="8" t="s">
        <v>227</v>
      </c>
      <c r="C143" s="34">
        <v>142</v>
      </c>
      <c r="D143" s="8">
        <v>80161500</v>
      </c>
      <c r="E143" s="8"/>
      <c r="F143" s="8"/>
      <c r="G143" s="8" t="s">
        <v>998</v>
      </c>
      <c r="H143" s="8" t="s">
        <v>35</v>
      </c>
      <c r="I143" s="13" t="s">
        <v>37</v>
      </c>
      <c r="J143" s="42">
        <v>1</v>
      </c>
      <c r="K143" s="8" t="s">
        <v>66</v>
      </c>
      <c r="L143" s="8">
        <v>4</v>
      </c>
      <c r="M143" s="8" t="s">
        <v>39</v>
      </c>
      <c r="N143" s="8" t="s">
        <v>1177</v>
      </c>
      <c r="O143" s="8" t="s">
        <v>54</v>
      </c>
      <c r="P143" s="8">
        <v>0</v>
      </c>
      <c r="Q143" s="8" t="s">
        <v>72</v>
      </c>
      <c r="R143" s="5">
        <v>6000000</v>
      </c>
      <c r="S143" s="5">
        <f t="shared" si="15"/>
        <v>24000000</v>
      </c>
      <c r="T143" s="5">
        <f t="shared" si="16"/>
        <v>24000000</v>
      </c>
      <c r="U143" s="8" t="s">
        <v>42</v>
      </c>
      <c r="V143" s="8" t="s">
        <v>43</v>
      </c>
      <c r="W143" s="20" t="s">
        <v>988</v>
      </c>
      <c r="X143" s="8">
        <v>3009133992</v>
      </c>
      <c r="Y143" s="9" t="s">
        <v>989</v>
      </c>
      <c r="Z143" s="8"/>
      <c r="AA143" s="8" t="s">
        <v>227</v>
      </c>
      <c r="AB143" s="8" t="s">
        <v>441</v>
      </c>
      <c r="AC143" s="8" t="s">
        <v>399</v>
      </c>
      <c r="AD143" s="8"/>
      <c r="AE143" s="24"/>
    </row>
    <row r="144" spans="1:31" s="6" customFormat="1" ht="82.5" customHeight="1" x14ac:dyDescent="0.3">
      <c r="A144" s="8" t="s">
        <v>313</v>
      </c>
      <c r="B144" s="8" t="s">
        <v>227</v>
      </c>
      <c r="C144" s="34">
        <v>143</v>
      </c>
      <c r="D144" s="8">
        <v>80161500</v>
      </c>
      <c r="E144" s="8"/>
      <c r="F144" s="8"/>
      <c r="G144" s="8" t="s">
        <v>1105</v>
      </c>
      <c r="H144" s="8" t="s">
        <v>35</v>
      </c>
      <c r="I144" s="13" t="s">
        <v>63</v>
      </c>
      <c r="J144" s="41">
        <v>2</v>
      </c>
      <c r="K144" s="8" t="s">
        <v>76</v>
      </c>
      <c r="L144" s="8">
        <v>4</v>
      </c>
      <c r="M144" s="8" t="s">
        <v>39</v>
      </c>
      <c r="N144" s="8" t="s">
        <v>1177</v>
      </c>
      <c r="O144" s="8" t="s">
        <v>54</v>
      </c>
      <c r="P144" s="8">
        <v>0</v>
      </c>
      <c r="Q144" s="8" t="s">
        <v>72</v>
      </c>
      <c r="R144" s="5">
        <v>8000000</v>
      </c>
      <c r="S144" s="5">
        <f t="shared" si="15"/>
        <v>32000000</v>
      </c>
      <c r="T144" s="5">
        <f t="shared" si="16"/>
        <v>32000000</v>
      </c>
      <c r="U144" s="8" t="s">
        <v>42</v>
      </c>
      <c r="V144" s="8" t="s">
        <v>43</v>
      </c>
      <c r="W144" s="20" t="s">
        <v>988</v>
      </c>
      <c r="X144" s="8">
        <v>3009133992</v>
      </c>
      <c r="Y144" s="9" t="s">
        <v>989</v>
      </c>
      <c r="Z144" s="8"/>
      <c r="AA144" s="8" t="s">
        <v>227</v>
      </c>
      <c r="AB144" s="8" t="s">
        <v>441</v>
      </c>
      <c r="AC144" s="8" t="s">
        <v>399</v>
      </c>
      <c r="AD144" s="8"/>
      <c r="AE144" s="24"/>
    </row>
    <row r="145" spans="1:31" s="6" customFormat="1" ht="66" customHeight="1" x14ac:dyDescent="0.3">
      <c r="A145" s="8" t="s">
        <v>315</v>
      </c>
      <c r="B145" s="8" t="s">
        <v>227</v>
      </c>
      <c r="C145" s="34">
        <v>144</v>
      </c>
      <c r="D145" s="8">
        <v>80161500</v>
      </c>
      <c r="E145" s="8"/>
      <c r="F145" s="8"/>
      <c r="G145" s="8" t="s">
        <v>999</v>
      </c>
      <c r="H145" s="8" t="s">
        <v>35</v>
      </c>
      <c r="I145" s="8" t="s">
        <v>63</v>
      </c>
      <c r="J145" s="41">
        <v>2</v>
      </c>
      <c r="K145" s="8" t="s">
        <v>76</v>
      </c>
      <c r="L145" s="8">
        <v>4</v>
      </c>
      <c r="M145" s="8" t="s">
        <v>39</v>
      </c>
      <c r="N145" s="8" t="s">
        <v>1177</v>
      </c>
      <c r="O145" s="8" t="s">
        <v>54</v>
      </c>
      <c r="P145" s="8">
        <v>0</v>
      </c>
      <c r="Q145" s="8" t="s">
        <v>72</v>
      </c>
      <c r="R145" s="5">
        <v>8000000</v>
      </c>
      <c r="S145" s="5">
        <f t="shared" si="15"/>
        <v>32000000</v>
      </c>
      <c r="T145" s="5">
        <f t="shared" si="16"/>
        <v>32000000</v>
      </c>
      <c r="U145" s="8" t="s">
        <v>42</v>
      </c>
      <c r="V145" s="8" t="s">
        <v>43</v>
      </c>
      <c r="W145" s="20" t="s">
        <v>988</v>
      </c>
      <c r="X145" s="8">
        <v>3009133992</v>
      </c>
      <c r="Y145" s="9" t="s">
        <v>989</v>
      </c>
      <c r="Z145" s="8"/>
      <c r="AA145" s="8" t="s">
        <v>227</v>
      </c>
      <c r="AB145" s="8" t="s">
        <v>441</v>
      </c>
      <c r="AC145" s="8" t="s">
        <v>399</v>
      </c>
      <c r="AD145" s="8"/>
      <c r="AE145" s="24"/>
    </row>
    <row r="146" spans="1:31" s="6" customFormat="1" ht="66" customHeight="1" x14ac:dyDescent="0.3">
      <c r="A146" s="8" t="s">
        <v>316</v>
      </c>
      <c r="B146" s="8" t="s">
        <v>227</v>
      </c>
      <c r="C146" s="34">
        <v>145</v>
      </c>
      <c r="D146" s="8">
        <v>80161500</v>
      </c>
      <c r="E146" s="8"/>
      <c r="F146" s="8"/>
      <c r="G146" s="8" t="s">
        <v>999</v>
      </c>
      <c r="H146" s="8" t="s">
        <v>35</v>
      </c>
      <c r="I146" s="8" t="s">
        <v>63</v>
      </c>
      <c r="J146" s="41">
        <v>2</v>
      </c>
      <c r="K146" s="8" t="s">
        <v>76</v>
      </c>
      <c r="L146" s="8">
        <v>4</v>
      </c>
      <c r="M146" s="8" t="s">
        <v>39</v>
      </c>
      <c r="N146" s="8" t="s">
        <v>1177</v>
      </c>
      <c r="O146" s="8" t="s">
        <v>54</v>
      </c>
      <c r="P146" s="8">
        <v>0</v>
      </c>
      <c r="Q146" s="8" t="s">
        <v>72</v>
      </c>
      <c r="R146" s="5">
        <v>8000000</v>
      </c>
      <c r="S146" s="5">
        <f t="shared" si="15"/>
        <v>32000000</v>
      </c>
      <c r="T146" s="5">
        <f t="shared" si="16"/>
        <v>32000000</v>
      </c>
      <c r="U146" s="8" t="s">
        <v>42</v>
      </c>
      <c r="V146" s="8" t="s">
        <v>43</v>
      </c>
      <c r="W146" s="20" t="s">
        <v>988</v>
      </c>
      <c r="X146" s="8">
        <v>3009133992</v>
      </c>
      <c r="Y146" s="9" t="s">
        <v>989</v>
      </c>
      <c r="Z146" s="8"/>
      <c r="AA146" s="8" t="s">
        <v>227</v>
      </c>
      <c r="AB146" s="8" t="s">
        <v>441</v>
      </c>
      <c r="AC146" s="8" t="s">
        <v>399</v>
      </c>
      <c r="AD146" s="8"/>
      <c r="AE146" s="24"/>
    </row>
    <row r="147" spans="1:31" s="29" customFormat="1" ht="99" customHeight="1" x14ac:dyDescent="0.3">
      <c r="A147" s="8" t="s">
        <v>1033</v>
      </c>
      <c r="B147" s="8" t="s">
        <v>227</v>
      </c>
      <c r="C147" s="34">
        <v>146</v>
      </c>
      <c r="D147" s="8">
        <v>80161500</v>
      </c>
      <c r="E147" s="8"/>
      <c r="F147" s="8"/>
      <c r="G147" s="8" t="s">
        <v>1000</v>
      </c>
      <c r="H147" s="8" t="s">
        <v>35</v>
      </c>
      <c r="I147" s="8" t="s">
        <v>37</v>
      </c>
      <c r="J147" s="41">
        <v>1</v>
      </c>
      <c r="K147" s="8" t="s">
        <v>66</v>
      </c>
      <c r="L147" s="8">
        <v>4</v>
      </c>
      <c r="M147" s="8" t="s">
        <v>39</v>
      </c>
      <c r="N147" s="8" t="s">
        <v>1177</v>
      </c>
      <c r="O147" s="8" t="s">
        <v>54</v>
      </c>
      <c r="P147" s="8">
        <v>0</v>
      </c>
      <c r="Q147" s="8" t="s">
        <v>72</v>
      </c>
      <c r="R147" s="5">
        <v>8000000</v>
      </c>
      <c r="S147" s="5">
        <f t="shared" si="15"/>
        <v>32000000</v>
      </c>
      <c r="T147" s="5">
        <f t="shared" si="16"/>
        <v>32000000</v>
      </c>
      <c r="U147" s="8" t="s">
        <v>42</v>
      </c>
      <c r="V147" s="8" t="s">
        <v>43</v>
      </c>
      <c r="W147" s="20" t="s">
        <v>988</v>
      </c>
      <c r="X147" s="8">
        <v>3009133992</v>
      </c>
      <c r="Y147" s="9" t="s">
        <v>989</v>
      </c>
      <c r="Z147" s="8"/>
      <c r="AA147" s="8" t="s">
        <v>227</v>
      </c>
      <c r="AB147" s="8" t="s">
        <v>441</v>
      </c>
      <c r="AC147" s="8" t="s">
        <v>399</v>
      </c>
      <c r="AD147" s="8"/>
      <c r="AE147" s="32"/>
    </row>
    <row r="148" spans="1:31" s="6" customFormat="1" ht="99" customHeight="1" x14ac:dyDescent="0.3">
      <c r="A148" s="8" t="s">
        <v>319</v>
      </c>
      <c r="B148" s="8" t="s">
        <v>227</v>
      </c>
      <c r="C148" s="34">
        <v>147</v>
      </c>
      <c r="D148" s="8">
        <v>80161500</v>
      </c>
      <c r="E148" s="8"/>
      <c r="F148" s="8"/>
      <c r="G148" s="8" t="s">
        <v>1002</v>
      </c>
      <c r="H148" s="8" t="s">
        <v>35</v>
      </c>
      <c r="I148" s="8" t="s">
        <v>63</v>
      </c>
      <c r="J148" s="41">
        <v>2</v>
      </c>
      <c r="K148" s="8" t="s">
        <v>38</v>
      </c>
      <c r="L148" s="8">
        <v>10.5</v>
      </c>
      <c r="M148" s="8" t="s">
        <v>39</v>
      </c>
      <c r="N148" s="8" t="s">
        <v>1177</v>
      </c>
      <c r="O148" s="8" t="s">
        <v>54</v>
      </c>
      <c r="P148" s="8">
        <v>0</v>
      </c>
      <c r="Q148" s="8" t="s">
        <v>72</v>
      </c>
      <c r="R148" s="5">
        <v>8000000</v>
      </c>
      <c r="S148" s="5">
        <v>40000000</v>
      </c>
      <c r="T148" s="5">
        <f t="shared" si="16"/>
        <v>40000000</v>
      </c>
      <c r="U148" s="8" t="s">
        <v>42</v>
      </c>
      <c r="V148" s="8" t="s">
        <v>43</v>
      </c>
      <c r="W148" s="20" t="s">
        <v>988</v>
      </c>
      <c r="X148" s="8">
        <v>3009133992</v>
      </c>
      <c r="Y148" s="9" t="s">
        <v>989</v>
      </c>
      <c r="Z148" s="8"/>
      <c r="AA148" s="8" t="s">
        <v>227</v>
      </c>
      <c r="AB148" s="8" t="s">
        <v>441</v>
      </c>
      <c r="AC148" s="8" t="s">
        <v>399</v>
      </c>
      <c r="AD148" s="8"/>
      <c r="AE148" s="24"/>
    </row>
    <row r="149" spans="1:31" s="6" customFormat="1" ht="99" customHeight="1" x14ac:dyDescent="0.3">
      <c r="A149" s="8" t="s">
        <v>1034</v>
      </c>
      <c r="B149" s="8" t="s">
        <v>227</v>
      </c>
      <c r="C149" s="34">
        <v>148</v>
      </c>
      <c r="D149" s="8">
        <v>80161500</v>
      </c>
      <c r="E149" s="8"/>
      <c r="F149" s="8"/>
      <c r="G149" s="8" t="s">
        <v>1003</v>
      </c>
      <c r="H149" s="8" t="s">
        <v>35</v>
      </c>
      <c r="I149" s="13" t="s">
        <v>63</v>
      </c>
      <c r="J149" s="41">
        <v>2</v>
      </c>
      <c r="K149" s="8" t="s">
        <v>76</v>
      </c>
      <c r="L149" s="8">
        <v>4</v>
      </c>
      <c r="M149" s="8" t="s">
        <v>39</v>
      </c>
      <c r="N149" s="8" t="s">
        <v>1177</v>
      </c>
      <c r="O149" s="8" t="s">
        <v>54</v>
      </c>
      <c r="P149" s="8">
        <v>0</v>
      </c>
      <c r="Q149" s="8" t="s">
        <v>72</v>
      </c>
      <c r="R149" s="5">
        <v>8000000</v>
      </c>
      <c r="S149" s="5">
        <v>32000000</v>
      </c>
      <c r="T149" s="5">
        <f t="shared" si="16"/>
        <v>32000000</v>
      </c>
      <c r="U149" s="8" t="s">
        <v>42</v>
      </c>
      <c r="V149" s="8" t="s">
        <v>43</v>
      </c>
      <c r="W149" s="20" t="s">
        <v>988</v>
      </c>
      <c r="X149" s="8">
        <v>3009133992</v>
      </c>
      <c r="Y149" s="9" t="s">
        <v>989</v>
      </c>
      <c r="Z149" s="8"/>
      <c r="AA149" s="8" t="s">
        <v>227</v>
      </c>
      <c r="AB149" s="8" t="s">
        <v>441</v>
      </c>
      <c r="AC149" s="8" t="s">
        <v>399</v>
      </c>
      <c r="AD149" s="8"/>
      <c r="AE149" s="24"/>
    </row>
    <row r="150" spans="1:31" s="6" customFormat="1" ht="66" customHeight="1" x14ac:dyDescent="0.3">
      <c r="A150" s="8" t="s">
        <v>1035</v>
      </c>
      <c r="B150" s="8" t="s">
        <v>227</v>
      </c>
      <c r="C150" s="34">
        <v>149</v>
      </c>
      <c r="D150" s="8">
        <v>80161500</v>
      </c>
      <c r="E150" s="8"/>
      <c r="F150" s="8"/>
      <c r="G150" s="8" t="s">
        <v>1005</v>
      </c>
      <c r="H150" s="8" t="s">
        <v>44</v>
      </c>
      <c r="I150" s="13" t="s">
        <v>63</v>
      </c>
      <c r="J150" s="41">
        <v>2</v>
      </c>
      <c r="K150" s="8" t="s">
        <v>76</v>
      </c>
      <c r="L150" s="8">
        <v>4</v>
      </c>
      <c r="M150" s="8" t="s">
        <v>39</v>
      </c>
      <c r="N150" s="8" t="s">
        <v>1177</v>
      </c>
      <c r="O150" s="8" t="s">
        <v>54</v>
      </c>
      <c r="P150" s="8">
        <v>0</v>
      </c>
      <c r="Q150" s="8" t="s">
        <v>72</v>
      </c>
      <c r="R150" s="5">
        <v>4500000</v>
      </c>
      <c r="S150" s="5">
        <f t="shared" ref="S150:S155" si="17">+R150*L150</f>
        <v>18000000</v>
      </c>
      <c r="T150" s="5">
        <f t="shared" si="16"/>
        <v>18000000</v>
      </c>
      <c r="U150" s="8" t="s">
        <v>42</v>
      </c>
      <c r="V150" s="8" t="s">
        <v>43</v>
      </c>
      <c r="W150" s="20" t="s">
        <v>988</v>
      </c>
      <c r="X150" s="8">
        <v>3009133992</v>
      </c>
      <c r="Y150" s="9" t="s">
        <v>989</v>
      </c>
      <c r="Z150" s="8"/>
      <c r="AA150" s="8" t="s">
        <v>227</v>
      </c>
      <c r="AB150" s="8" t="s">
        <v>441</v>
      </c>
      <c r="AC150" s="8" t="s">
        <v>399</v>
      </c>
      <c r="AD150" s="8"/>
      <c r="AE150" s="24"/>
    </row>
    <row r="151" spans="1:31" s="6" customFormat="1" ht="82.5" customHeight="1" x14ac:dyDescent="0.3">
      <c r="A151" s="8" t="s">
        <v>324</v>
      </c>
      <c r="B151" s="8" t="s">
        <v>227</v>
      </c>
      <c r="C151" s="34">
        <v>150</v>
      </c>
      <c r="D151" s="8">
        <v>80161500</v>
      </c>
      <c r="E151" s="8"/>
      <c r="F151" s="8"/>
      <c r="G151" s="8" t="s">
        <v>1007</v>
      </c>
      <c r="H151" s="8" t="s">
        <v>44</v>
      </c>
      <c r="I151" s="8" t="s">
        <v>63</v>
      </c>
      <c r="J151" s="41">
        <v>2</v>
      </c>
      <c r="K151" s="8" t="s">
        <v>76</v>
      </c>
      <c r="L151" s="8">
        <v>4</v>
      </c>
      <c r="M151" s="8" t="s">
        <v>39</v>
      </c>
      <c r="N151" s="8" t="s">
        <v>1177</v>
      </c>
      <c r="O151" s="8" t="s">
        <v>54</v>
      </c>
      <c r="P151" s="8">
        <v>0</v>
      </c>
      <c r="Q151" s="8" t="s">
        <v>72</v>
      </c>
      <c r="R151" s="5">
        <v>4500000</v>
      </c>
      <c r="S151" s="5">
        <f t="shared" si="17"/>
        <v>18000000</v>
      </c>
      <c r="T151" s="5">
        <f t="shared" si="16"/>
        <v>18000000</v>
      </c>
      <c r="U151" s="8" t="s">
        <v>42</v>
      </c>
      <c r="V151" s="8" t="s">
        <v>43</v>
      </c>
      <c r="W151" s="20" t="s">
        <v>988</v>
      </c>
      <c r="X151" s="8">
        <v>3009133992</v>
      </c>
      <c r="Y151" s="9" t="s">
        <v>989</v>
      </c>
      <c r="Z151" s="8"/>
      <c r="AA151" s="8" t="s">
        <v>227</v>
      </c>
      <c r="AB151" s="8" t="s">
        <v>441</v>
      </c>
      <c r="AC151" s="8" t="s">
        <v>399</v>
      </c>
      <c r="AD151" s="8"/>
      <c r="AE151" s="24"/>
    </row>
    <row r="152" spans="1:31" s="6" customFormat="1" ht="66" customHeight="1" x14ac:dyDescent="0.3">
      <c r="A152" s="8" t="s">
        <v>325</v>
      </c>
      <c r="B152" s="8" t="s">
        <v>227</v>
      </c>
      <c r="C152" s="34">
        <v>151</v>
      </c>
      <c r="D152" s="8">
        <v>80161500</v>
      </c>
      <c r="E152" s="8"/>
      <c r="F152" s="8"/>
      <c r="G152" s="8" t="s">
        <v>1008</v>
      </c>
      <c r="H152" s="8" t="s">
        <v>35</v>
      </c>
      <c r="I152" s="13" t="s">
        <v>63</v>
      </c>
      <c r="J152" s="41">
        <v>2</v>
      </c>
      <c r="K152" s="8" t="s">
        <v>76</v>
      </c>
      <c r="L152" s="8">
        <v>4</v>
      </c>
      <c r="M152" s="8" t="s">
        <v>39</v>
      </c>
      <c r="N152" s="8" t="s">
        <v>1177</v>
      </c>
      <c r="O152" s="8" t="s">
        <v>54</v>
      </c>
      <c r="P152" s="8">
        <v>0</v>
      </c>
      <c r="Q152" s="8" t="s">
        <v>72</v>
      </c>
      <c r="R152" s="5">
        <v>5500000</v>
      </c>
      <c r="S152" s="5">
        <f t="shared" si="17"/>
        <v>22000000</v>
      </c>
      <c r="T152" s="5">
        <f t="shared" si="16"/>
        <v>22000000</v>
      </c>
      <c r="U152" s="8" t="s">
        <v>42</v>
      </c>
      <c r="V152" s="8" t="s">
        <v>43</v>
      </c>
      <c r="W152" s="20" t="s">
        <v>988</v>
      </c>
      <c r="X152" s="8">
        <v>3009133992</v>
      </c>
      <c r="Y152" s="9" t="s">
        <v>989</v>
      </c>
      <c r="Z152" s="8"/>
      <c r="AA152" s="8" t="s">
        <v>227</v>
      </c>
      <c r="AB152" s="8" t="s">
        <v>441</v>
      </c>
      <c r="AC152" s="8" t="s">
        <v>399</v>
      </c>
      <c r="AD152" s="8"/>
      <c r="AE152" s="24"/>
    </row>
    <row r="153" spans="1:31" s="6" customFormat="1" ht="66" customHeight="1" x14ac:dyDescent="0.3">
      <c r="A153" s="8" t="s">
        <v>326</v>
      </c>
      <c r="B153" s="8" t="s">
        <v>227</v>
      </c>
      <c r="C153" s="34">
        <v>152</v>
      </c>
      <c r="D153" s="8">
        <v>80161500</v>
      </c>
      <c r="E153" s="8"/>
      <c r="F153" s="8"/>
      <c r="G153" s="8" t="s">
        <v>1010</v>
      </c>
      <c r="H153" s="8" t="s">
        <v>44</v>
      </c>
      <c r="I153" s="13" t="s">
        <v>63</v>
      </c>
      <c r="J153" s="41">
        <v>2</v>
      </c>
      <c r="K153" s="8" t="s">
        <v>76</v>
      </c>
      <c r="L153" s="8">
        <v>4</v>
      </c>
      <c r="M153" s="8" t="s">
        <v>39</v>
      </c>
      <c r="N153" s="8" t="s">
        <v>1177</v>
      </c>
      <c r="O153" s="8" t="s">
        <v>54</v>
      </c>
      <c r="P153" s="8">
        <v>0</v>
      </c>
      <c r="Q153" s="8" t="s">
        <v>72</v>
      </c>
      <c r="R153" s="5">
        <v>4500000</v>
      </c>
      <c r="S153" s="5">
        <f t="shared" si="17"/>
        <v>18000000</v>
      </c>
      <c r="T153" s="5">
        <f t="shared" si="16"/>
        <v>18000000</v>
      </c>
      <c r="U153" s="8" t="s">
        <v>42</v>
      </c>
      <c r="V153" s="8" t="s">
        <v>43</v>
      </c>
      <c r="W153" s="20" t="s">
        <v>988</v>
      </c>
      <c r="X153" s="8">
        <v>3009133992</v>
      </c>
      <c r="Y153" s="9" t="s">
        <v>989</v>
      </c>
      <c r="Z153" s="8"/>
      <c r="AA153" s="8" t="s">
        <v>227</v>
      </c>
      <c r="AB153" s="8" t="s">
        <v>441</v>
      </c>
      <c r="AC153" s="8" t="s">
        <v>399</v>
      </c>
      <c r="AD153" s="8"/>
      <c r="AE153" s="24"/>
    </row>
    <row r="154" spans="1:31" s="6" customFormat="1" ht="66" customHeight="1" x14ac:dyDescent="0.3">
      <c r="A154" s="8" t="s">
        <v>327</v>
      </c>
      <c r="B154" s="8" t="s">
        <v>227</v>
      </c>
      <c r="C154" s="34">
        <v>153</v>
      </c>
      <c r="D154" s="8">
        <v>80161500</v>
      </c>
      <c r="E154" s="8"/>
      <c r="F154" s="8"/>
      <c r="G154" s="8" t="s">
        <v>1012</v>
      </c>
      <c r="H154" s="8" t="s">
        <v>35</v>
      </c>
      <c r="I154" s="8" t="s">
        <v>63</v>
      </c>
      <c r="J154" s="41">
        <v>2</v>
      </c>
      <c r="K154" s="8" t="s">
        <v>76</v>
      </c>
      <c r="L154" s="8">
        <v>4</v>
      </c>
      <c r="M154" s="8" t="s">
        <v>39</v>
      </c>
      <c r="N154" s="8" t="s">
        <v>1177</v>
      </c>
      <c r="O154" s="8" t="s">
        <v>54</v>
      </c>
      <c r="P154" s="8">
        <v>0</v>
      </c>
      <c r="Q154" s="8" t="s">
        <v>72</v>
      </c>
      <c r="R154" s="5">
        <v>8000000</v>
      </c>
      <c r="S154" s="5">
        <f t="shared" si="17"/>
        <v>32000000</v>
      </c>
      <c r="T154" s="5">
        <f t="shared" si="16"/>
        <v>32000000</v>
      </c>
      <c r="U154" s="8" t="s">
        <v>42</v>
      </c>
      <c r="V154" s="8" t="s">
        <v>43</v>
      </c>
      <c r="W154" s="20" t="s">
        <v>988</v>
      </c>
      <c r="X154" s="8">
        <v>3009133992</v>
      </c>
      <c r="Y154" s="9" t="s">
        <v>989</v>
      </c>
      <c r="Z154" s="8"/>
      <c r="AA154" s="8" t="s">
        <v>227</v>
      </c>
      <c r="AB154" s="8" t="s">
        <v>441</v>
      </c>
      <c r="AC154" s="8" t="s">
        <v>399</v>
      </c>
      <c r="AD154" s="8"/>
      <c r="AE154" s="24"/>
    </row>
    <row r="155" spans="1:31" s="6" customFormat="1" ht="66" customHeight="1" x14ac:dyDescent="0.3">
      <c r="A155" s="8" t="s">
        <v>328</v>
      </c>
      <c r="B155" s="8" t="s">
        <v>227</v>
      </c>
      <c r="C155" s="34">
        <v>154</v>
      </c>
      <c r="D155" s="8">
        <v>80161500</v>
      </c>
      <c r="E155" s="8"/>
      <c r="F155" s="8"/>
      <c r="G155" s="8" t="s">
        <v>1012</v>
      </c>
      <c r="H155" s="8" t="s">
        <v>35</v>
      </c>
      <c r="I155" s="8" t="s">
        <v>63</v>
      </c>
      <c r="J155" s="41">
        <v>2</v>
      </c>
      <c r="K155" s="8" t="s">
        <v>76</v>
      </c>
      <c r="L155" s="8">
        <v>4</v>
      </c>
      <c r="M155" s="8" t="s">
        <v>39</v>
      </c>
      <c r="N155" s="8" t="s">
        <v>1177</v>
      </c>
      <c r="O155" s="8" t="s">
        <v>54</v>
      </c>
      <c r="P155" s="8">
        <v>0</v>
      </c>
      <c r="Q155" s="8" t="s">
        <v>72</v>
      </c>
      <c r="R155" s="5">
        <v>8000000</v>
      </c>
      <c r="S155" s="5">
        <f t="shared" si="17"/>
        <v>32000000</v>
      </c>
      <c r="T155" s="5">
        <f t="shared" si="16"/>
        <v>32000000</v>
      </c>
      <c r="U155" s="8" t="s">
        <v>42</v>
      </c>
      <c r="V155" s="8" t="s">
        <v>43</v>
      </c>
      <c r="W155" s="20" t="s">
        <v>988</v>
      </c>
      <c r="X155" s="8">
        <v>3009133992</v>
      </c>
      <c r="Y155" s="9" t="s">
        <v>989</v>
      </c>
      <c r="Z155" s="8"/>
      <c r="AA155" s="8" t="s">
        <v>227</v>
      </c>
      <c r="AB155" s="8" t="s">
        <v>441</v>
      </c>
      <c r="AC155" s="8" t="s">
        <v>399</v>
      </c>
      <c r="AD155" s="8"/>
      <c r="AE155" s="24"/>
    </row>
    <row r="156" spans="1:31" s="6" customFormat="1" ht="82.5" customHeight="1" x14ac:dyDescent="0.3">
      <c r="A156" s="8" t="s">
        <v>329</v>
      </c>
      <c r="B156" s="8" t="s">
        <v>227</v>
      </c>
      <c r="C156" s="34">
        <v>155</v>
      </c>
      <c r="D156" s="8" t="s">
        <v>298</v>
      </c>
      <c r="E156" s="8"/>
      <c r="F156" s="8"/>
      <c r="G156" s="8" t="s">
        <v>1013</v>
      </c>
      <c r="H156" s="8" t="s">
        <v>301</v>
      </c>
      <c r="I156" s="8" t="s">
        <v>74</v>
      </c>
      <c r="J156" s="41">
        <v>4</v>
      </c>
      <c r="K156" s="8" t="s">
        <v>38</v>
      </c>
      <c r="L156" s="8">
        <v>9</v>
      </c>
      <c r="M156" s="8" t="s">
        <v>262</v>
      </c>
      <c r="N156" s="8" t="s">
        <v>1177</v>
      </c>
      <c r="O156" s="8" t="s">
        <v>54</v>
      </c>
      <c r="P156" s="8">
        <v>0</v>
      </c>
      <c r="Q156" s="8" t="s">
        <v>72</v>
      </c>
      <c r="R156" s="5"/>
      <c r="S156" s="5">
        <v>130000000</v>
      </c>
      <c r="T156" s="5">
        <f t="shared" si="16"/>
        <v>130000000</v>
      </c>
      <c r="U156" s="8" t="s">
        <v>42</v>
      </c>
      <c r="V156" s="8" t="s">
        <v>43</v>
      </c>
      <c r="W156" s="20" t="s">
        <v>988</v>
      </c>
      <c r="X156" s="8">
        <v>3009133992</v>
      </c>
      <c r="Y156" s="9" t="s">
        <v>989</v>
      </c>
      <c r="Z156" s="8"/>
      <c r="AA156" s="8" t="s">
        <v>227</v>
      </c>
      <c r="AB156" s="8" t="s">
        <v>1043</v>
      </c>
      <c r="AC156" s="8" t="s">
        <v>399</v>
      </c>
      <c r="AD156" s="8"/>
      <c r="AE156" s="24"/>
    </row>
    <row r="157" spans="1:31" s="6" customFormat="1" ht="66" customHeight="1" x14ac:dyDescent="0.3">
      <c r="A157" s="8" t="s">
        <v>330</v>
      </c>
      <c r="B157" s="8" t="s">
        <v>227</v>
      </c>
      <c r="C157" s="34">
        <v>156</v>
      </c>
      <c r="D157" s="8" t="s">
        <v>302</v>
      </c>
      <c r="E157" s="8"/>
      <c r="F157" s="8"/>
      <c r="G157" s="8" t="s">
        <v>303</v>
      </c>
      <c r="H157" s="8" t="s">
        <v>304</v>
      </c>
      <c r="I157" s="8" t="s">
        <v>53</v>
      </c>
      <c r="J157" s="41">
        <v>3</v>
      </c>
      <c r="K157" s="8" t="s">
        <v>38</v>
      </c>
      <c r="L157" s="8">
        <v>6</v>
      </c>
      <c r="M157" s="8" t="s">
        <v>296</v>
      </c>
      <c r="N157" s="8" t="s">
        <v>1181</v>
      </c>
      <c r="O157" s="8" t="s">
        <v>54</v>
      </c>
      <c r="P157" s="8">
        <v>0</v>
      </c>
      <c r="Q157" s="8" t="s">
        <v>72</v>
      </c>
      <c r="R157" s="5"/>
      <c r="S157" s="5">
        <v>400000000</v>
      </c>
      <c r="T157" s="5">
        <f t="shared" si="16"/>
        <v>400000000</v>
      </c>
      <c r="U157" s="8" t="s">
        <v>42</v>
      </c>
      <c r="V157" s="8" t="s">
        <v>43</v>
      </c>
      <c r="W157" s="20" t="s">
        <v>988</v>
      </c>
      <c r="X157" s="8">
        <v>3009133992</v>
      </c>
      <c r="Y157" s="9" t="s">
        <v>989</v>
      </c>
      <c r="Z157" s="8"/>
      <c r="AA157" s="8" t="s">
        <v>227</v>
      </c>
      <c r="AB157" s="8" t="s">
        <v>1043</v>
      </c>
      <c r="AC157" s="8" t="s">
        <v>399</v>
      </c>
      <c r="AD157" s="8"/>
      <c r="AE157" s="24"/>
    </row>
    <row r="158" spans="1:31" s="6" customFormat="1" ht="66" customHeight="1" x14ac:dyDescent="0.3">
      <c r="A158" s="8" t="s">
        <v>331</v>
      </c>
      <c r="B158" s="8" t="s">
        <v>227</v>
      </c>
      <c r="C158" s="34">
        <v>157</v>
      </c>
      <c r="D158" s="8" t="s">
        <v>302</v>
      </c>
      <c r="E158" s="8"/>
      <c r="F158" s="8"/>
      <c r="G158" s="8" t="s">
        <v>308</v>
      </c>
      <c r="H158" s="8" t="s">
        <v>1014</v>
      </c>
      <c r="I158" s="8" t="s">
        <v>256</v>
      </c>
      <c r="J158" s="41">
        <v>2</v>
      </c>
      <c r="K158" s="8" t="s">
        <v>38</v>
      </c>
      <c r="L158" s="8">
        <v>10</v>
      </c>
      <c r="M158" s="8" t="s">
        <v>130</v>
      </c>
      <c r="N158" s="8" t="s">
        <v>1177</v>
      </c>
      <c r="O158" s="8" t="s">
        <v>54</v>
      </c>
      <c r="P158" s="8">
        <v>0</v>
      </c>
      <c r="Q158" s="8" t="s">
        <v>72</v>
      </c>
      <c r="R158" s="5"/>
      <c r="S158" s="5">
        <v>100000000</v>
      </c>
      <c r="T158" s="5">
        <f t="shared" si="16"/>
        <v>100000000</v>
      </c>
      <c r="U158" s="8" t="s">
        <v>42</v>
      </c>
      <c r="V158" s="8" t="s">
        <v>43</v>
      </c>
      <c r="W158" s="20" t="s">
        <v>988</v>
      </c>
      <c r="X158" s="8">
        <v>3009133992</v>
      </c>
      <c r="Y158" s="9" t="s">
        <v>989</v>
      </c>
      <c r="Z158" s="8"/>
      <c r="AA158" s="8" t="s">
        <v>227</v>
      </c>
      <c r="AB158" s="8" t="s">
        <v>1043</v>
      </c>
      <c r="AC158" s="8" t="s">
        <v>399</v>
      </c>
      <c r="AD158" s="8"/>
      <c r="AE158" s="24"/>
    </row>
    <row r="159" spans="1:31" s="29" customFormat="1" ht="82.5" customHeight="1" x14ac:dyDescent="0.3">
      <c r="A159" s="8" t="s">
        <v>1036</v>
      </c>
      <c r="B159" s="8" t="s">
        <v>227</v>
      </c>
      <c r="C159" s="34">
        <v>158</v>
      </c>
      <c r="D159" s="8" t="s">
        <v>298</v>
      </c>
      <c r="E159" s="8"/>
      <c r="F159" s="8"/>
      <c r="G159" s="8" t="s">
        <v>314</v>
      </c>
      <c r="H159" s="8" t="s">
        <v>1014</v>
      </c>
      <c r="I159" s="13" t="s">
        <v>74</v>
      </c>
      <c r="J159" s="42">
        <v>4</v>
      </c>
      <c r="K159" s="8" t="s">
        <v>38</v>
      </c>
      <c r="L159" s="8">
        <v>8</v>
      </c>
      <c r="M159" s="8" t="s">
        <v>262</v>
      </c>
      <c r="N159" s="8" t="s">
        <v>1177</v>
      </c>
      <c r="O159" s="8" t="s">
        <v>54</v>
      </c>
      <c r="P159" s="8">
        <v>0</v>
      </c>
      <c r="Q159" s="8" t="s">
        <v>72</v>
      </c>
      <c r="R159" s="5"/>
      <c r="S159" s="5">
        <v>120000000</v>
      </c>
      <c r="T159" s="5">
        <f t="shared" si="16"/>
        <v>120000000</v>
      </c>
      <c r="U159" s="8" t="s">
        <v>42</v>
      </c>
      <c r="V159" s="8" t="s">
        <v>43</v>
      </c>
      <c r="W159" s="20" t="s">
        <v>988</v>
      </c>
      <c r="X159" s="8">
        <v>3009133992</v>
      </c>
      <c r="Y159" s="9" t="s">
        <v>989</v>
      </c>
      <c r="Z159" s="8"/>
      <c r="AA159" s="8" t="s">
        <v>227</v>
      </c>
      <c r="AB159" s="8" t="s">
        <v>1043</v>
      </c>
      <c r="AC159" s="8" t="s">
        <v>399</v>
      </c>
      <c r="AD159" s="8"/>
      <c r="AE159" s="32"/>
    </row>
    <row r="160" spans="1:31" s="6" customFormat="1" ht="82.5" customHeight="1" x14ac:dyDescent="0.3">
      <c r="A160" s="8" t="s">
        <v>1037</v>
      </c>
      <c r="B160" s="8" t="s">
        <v>227</v>
      </c>
      <c r="C160" s="34">
        <v>159</v>
      </c>
      <c r="D160" s="8">
        <v>86111600</v>
      </c>
      <c r="E160" s="8"/>
      <c r="F160" s="8"/>
      <c r="G160" s="8" t="s">
        <v>320</v>
      </c>
      <c r="H160" s="8" t="s">
        <v>307</v>
      </c>
      <c r="I160" s="13" t="s">
        <v>74</v>
      </c>
      <c r="J160" s="42">
        <v>4</v>
      </c>
      <c r="K160" s="8" t="s">
        <v>38</v>
      </c>
      <c r="L160" s="8">
        <v>8</v>
      </c>
      <c r="M160" s="8" t="s">
        <v>262</v>
      </c>
      <c r="N160" s="8" t="s">
        <v>1177</v>
      </c>
      <c r="O160" s="8" t="s">
        <v>54</v>
      </c>
      <c r="P160" s="8">
        <v>0</v>
      </c>
      <c r="Q160" s="8" t="s">
        <v>72</v>
      </c>
      <c r="R160" s="5"/>
      <c r="S160" s="5">
        <v>30000000</v>
      </c>
      <c r="T160" s="5">
        <f t="shared" si="16"/>
        <v>30000000</v>
      </c>
      <c r="U160" s="8" t="s">
        <v>42</v>
      </c>
      <c r="V160" s="8" t="s">
        <v>43</v>
      </c>
      <c r="W160" s="20" t="s">
        <v>988</v>
      </c>
      <c r="X160" s="8">
        <v>3009133992</v>
      </c>
      <c r="Y160" s="9" t="s">
        <v>989</v>
      </c>
      <c r="Z160" s="8"/>
      <c r="AA160" s="8" t="s">
        <v>227</v>
      </c>
      <c r="AB160" s="8" t="s">
        <v>1043</v>
      </c>
      <c r="AC160" s="8" t="s">
        <v>399</v>
      </c>
      <c r="AD160" s="8"/>
      <c r="AE160" s="24"/>
    </row>
    <row r="161" spans="1:31" s="6" customFormat="1" ht="82.5" customHeight="1" x14ac:dyDescent="0.3">
      <c r="A161" s="8" t="s">
        <v>1038</v>
      </c>
      <c r="B161" s="8" t="s">
        <v>227</v>
      </c>
      <c r="C161" s="34">
        <v>160</v>
      </c>
      <c r="D161" s="8">
        <v>86111600</v>
      </c>
      <c r="E161" s="8"/>
      <c r="F161" s="8"/>
      <c r="G161" s="8" t="s">
        <v>317</v>
      </c>
      <c r="H161" s="8" t="s">
        <v>307</v>
      </c>
      <c r="I161" s="8" t="s">
        <v>74</v>
      </c>
      <c r="J161" s="41">
        <v>4</v>
      </c>
      <c r="K161" s="8" t="s">
        <v>38</v>
      </c>
      <c r="L161" s="8">
        <v>8</v>
      </c>
      <c r="M161" s="8" t="s">
        <v>262</v>
      </c>
      <c r="N161" s="8" t="s">
        <v>1177</v>
      </c>
      <c r="O161" s="8" t="s">
        <v>54</v>
      </c>
      <c r="P161" s="8">
        <v>0</v>
      </c>
      <c r="Q161" s="8" t="s">
        <v>72</v>
      </c>
      <c r="R161" s="5"/>
      <c r="S161" s="5">
        <v>1000000000</v>
      </c>
      <c r="T161" s="5">
        <f t="shared" si="16"/>
        <v>1000000000</v>
      </c>
      <c r="U161" s="8" t="s">
        <v>42</v>
      </c>
      <c r="V161" s="8" t="s">
        <v>43</v>
      </c>
      <c r="W161" s="20" t="s">
        <v>988</v>
      </c>
      <c r="X161" s="8">
        <v>3009133992</v>
      </c>
      <c r="Y161" s="9" t="s">
        <v>989</v>
      </c>
      <c r="Z161" s="8"/>
      <c r="AA161" s="8" t="s">
        <v>227</v>
      </c>
      <c r="AB161" s="8" t="s">
        <v>1043</v>
      </c>
      <c r="AC161" s="8" t="s">
        <v>399</v>
      </c>
      <c r="AD161" s="8"/>
      <c r="AE161" s="24"/>
    </row>
    <row r="162" spans="1:31" s="6" customFormat="1" ht="66" customHeight="1" x14ac:dyDescent="0.3">
      <c r="A162" s="8" t="s">
        <v>1039</v>
      </c>
      <c r="B162" s="8" t="s">
        <v>227</v>
      </c>
      <c r="C162" s="34">
        <v>161</v>
      </c>
      <c r="D162" s="8" t="s">
        <v>1171</v>
      </c>
      <c r="E162" s="8"/>
      <c r="F162" s="8"/>
      <c r="G162" s="8" t="s">
        <v>1112</v>
      </c>
      <c r="H162" s="8" t="s">
        <v>1017</v>
      </c>
      <c r="I162" s="8" t="s">
        <v>37</v>
      </c>
      <c r="J162" s="41">
        <v>1</v>
      </c>
      <c r="K162" s="8" t="s">
        <v>38</v>
      </c>
      <c r="L162" s="8">
        <v>11</v>
      </c>
      <c r="M162" s="8" t="s">
        <v>296</v>
      </c>
      <c r="N162" s="8" t="s">
        <v>1181</v>
      </c>
      <c r="O162" s="8" t="s">
        <v>54</v>
      </c>
      <c r="P162" s="8">
        <v>0</v>
      </c>
      <c r="Q162" s="8" t="s">
        <v>72</v>
      </c>
      <c r="R162" s="5"/>
      <c r="S162" s="5">
        <v>90000000</v>
      </c>
      <c r="T162" s="5">
        <f t="shared" si="16"/>
        <v>90000000</v>
      </c>
      <c r="U162" s="8" t="s">
        <v>42</v>
      </c>
      <c r="V162" s="8" t="s">
        <v>43</v>
      </c>
      <c r="W162" s="20" t="s">
        <v>988</v>
      </c>
      <c r="X162" s="8">
        <v>3009133992</v>
      </c>
      <c r="Y162" s="9" t="s">
        <v>989</v>
      </c>
      <c r="Z162" s="8"/>
      <c r="AA162" s="8" t="s">
        <v>227</v>
      </c>
      <c r="AB162" s="8" t="s">
        <v>1043</v>
      </c>
      <c r="AC162" s="8" t="s">
        <v>399</v>
      </c>
      <c r="AD162" s="8"/>
      <c r="AE162" s="24"/>
    </row>
    <row r="163" spans="1:31" s="6" customFormat="1" ht="66" customHeight="1" x14ac:dyDescent="0.3">
      <c r="A163" s="8" t="s">
        <v>1040</v>
      </c>
      <c r="B163" s="8" t="s">
        <v>227</v>
      </c>
      <c r="C163" s="34">
        <v>162</v>
      </c>
      <c r="D163" s="8" t="s">
        <v>302</v>
      </c>
      <c r="E163" s="8"/>
      <c r="F163" s="8"/>
      <c r="G163" s="8" t="s">
        <v>1018</v>
      </c>
      <c r="H163" s="8" t="s">
        <v>1019</v>
      </c>
      <c r="I163" s="8" t="s">
        <v>288</v>
      </c>
      <c r="J163" s="41">
        <v>3</v>
      </c>
      <c r="K163" s="8" t="s">
        <v>38</v>
      </c>
      <c r="L163" s="8">
        <v>8</v>
      </c>
      <c r="M163" s="8" t="s">
        <v>296</v>
      </c>
      <c r="N163" s="8" t="s">
        <v>1181</v>
      </c>
      <c r="O163" s="8" t="s">
        <v>54</v>
      </c>
      <c r="P163" s="8">
        <v>0</v>
      </c>
      <c r="Q163" s="8" t="s">
        <v>72</v>
      </c>
      <c r="R163" s="5"/>
      <c r="S163" s="5">
        <v>200000000</v>
      </c>
      <c r="T163" s="5">
        <f t="shared" si="16"/>
        <v>200000000</v>
      </c>
      <c r="U163" s="8" t="s">
        <v>42</v>
      </c>
      <c r="V163" s="8" t="s">
        <v>43</v>
      </c>
      <c r="W163" s="20" t="s">
        <v>988</v>
      </c>
      <c r="X163" s="8">
        <v>3009133992</v>
      </c>
      <c r="Y163" s="9" t="s">
        <v>989</v>
      </c>
      <c r="Z163" s="8"/>
      <c r="AA163" s="8" t="s">
        <v>227</v>
      </c>
      <c r="AB163" s="8" t="s">
        <v>1043</v>
      </c>
      <c r="AC163" s="8" t="s">
        <v>399</v>
      </c>
      <c r="AD163" s="8"/>
      <c r="AE163" s="24"/>
    </row>
    <row r="164" spans="1:31" s="6" customFormat="1" ht="82.5" customHeight="1" x14ac:dyDescent="0.3">
      <c r="A164" s="8" t="s">
        <v>1041</v>
      </c>
      <c r="B164" s="8" t="s">
        <v>227</v>
      </c>
      <c r="C164" s="34">
        <v>163</v>
      </c>
      <c r="D164" s="8">
        <v>86111600</v>
      </c>
      <c r="E164" s="23"/>
      <c r="F164" s="23"/>
      <c r="G164" s="8" t="s">
        <v>1020</v>
      </c>
      <c r="H164" s="8" t="s">
        <v>307</v>
      </c>
      <c r="I164" s="8" t="s">
        <v>288</v>
      </c>
      <c r="J164" s="41">
        <v>3</v>
      </c>
      <c r="K164" s="8" t="s">
        <v>38</v>
      </c>
      <c r="L164" s="8">
        <v>9</v>
      </c>
      <c r="M164" s="8" t="s">
        <v>262</v>
      </c>
      <c r="N164" s="8" t="s">
        <v>1177</v>
      </c>
      <c r="O164" s="8" t="s">
        <v>54</v>
      </c>
      <c r="P164" s="8">
        <v>0</v>
      </c>
      <c r="Q164" s="8" t="s">
        <v>72</v>
      </c>
      <c r="R164" s="5"/>
      <c r="S164" s="5">
        <v>80000000</v>
      </c>
      <c r="T164" s="5">
        <f t="shared" si="16"/>
        <v>80000000</v>
      </c>
      <c r="U164" s="8" t="s">
        <v>42</v>
      </c>
      <c r="V164" s="8" t="s">
        <v>43</v>
      </c>
      <c r="W164" s="20" t="s">
        <v>988</v>
      </c>
      <c r="X164" s="8">
        <v>3009133992</v>
      </c>
      <c r="Y164" s="9" t="s">
        <v>989</v>
      </c>
      <c r="Z164" s="8"/>
      <c r="AA164" s="8" t="s">
        <v>227</v>
      </c>
      <c r="AB164" s="8" t="s">
        <v>1043</v>
      </c>
      <c r="AC164" s="8" t="s">
        <v>399</v>
      </c>
      <c r="AD164" s="23"/>
      <c r="AE164" s="24"/>
    </row>
    <row r="165" spans="1:31" ht="99" customHeight="1" x14ac:dyDescent="0.25">
      <c r="A165" s="8" t="s">
        <v>535</v>
      </c>
      <c r="B165" s="8" t="s">
        <v>33</v>
      </c>
      <c r="C165" s="34">
        <v>164</v>
      </c>
      <c r="D165" s="8">
        <v>80111607</v>
      </c>
      <c r="E165" s="8"/>
      <c r="F165" s="8"/>
      <c r="G165" s="8" t="s">
        <v>536</v>
      </c>
      <c r="H165" s="8" t="s">
        <v>35</v>
      </c>
      <c r="I165" s="16" t="s">
        <v>37</v>
      </c>
      <c r="J165" s="41">
        <v>1</v>
      </c>
      <c r="K165" s="16" t="s">
        <v>66</v>
      </c>
      <c r="L165" s="8">
        <v>4</v>
      </c>
      <c r="M165" s="8" t="s">
        <v>39</v>
      </c>
      <c r="N165" s="8" t="s">
        <v>1177</v>
      </c>
      <c r="O165" s="8" t="s">
        <v>54</v>
      </c>
      <c r="P165" s="8">
        <v>0</v>
      </c>
      <c r="Q165" s="8" t="s">
        <v>41</v>
      </c>
      <c r="R165" s="5">
        <v>11000000</v>
      </c>
      <c r="S165" s="5">
        <f t="shared" ref="S165:S173" si="18">R165*L165</f>
        <v>44000000</v>
      </c>
      <c r="T165" s="52">
        <f t="shared" si="16"/>
        <v>44000000</v>
      </c>
      <c r="U165" s="8" t="s">
        <v>42</v>
      </c>
      <c r="V165" s="8" t="s">
        <v>43</v>
      </c>
      <c r="W165" s="8" t="s">
        <v>537</v>
      </c>
      <c r="X165" s="8">
        <v>3009133992</v>
      </c>
      <c r="Y165" s="9" t="s">
        <v>538</v>
      </c>
      <c r="Z165" s="8"/>
      <c r="AA165" s="8" t="str">
        <f>+B165</f>
        <v>SUBDIRECCIÓN DE CONTROL DISCIPLINARIO INTERNO</v>
      </c>
      <c r="AB165" s="17" t="s">
        <v>405</v>
      </c>
      <c r="AC165" s="8" t="s">
        <v>399</v>
      </c>
      <c r="AD165" s="8"/>
      <c r="AE165" s="8"/>
    </row>
    <row r="166" spans="1:31" ht="115.5" customHeight="1" x14ac:dyDescent="0.25">
      <c r="A166" s="8" t="s">
        <v>539</v>
      </c>
      <c r="B166" s="8" t="s">
        <v>33</v>
      </c>
      <c r="C166" s="34">
        <v>165</v>
      </c>
      <c r="D166" s="8">
        <v>80111607</v>
      </c>
      <c r="E166" s="8"/>
      <c r="F166" s="8"/>
      <c r="G166" s="8" t="s">
        <v>540</v>
      </c>
      <c r="H166" s="8" t="s">
        <v>35</v>
      </c>
      <c r="I166" s="16" t="s">
        <v>63</v>
      </c>
      <c r="J166" s="41">
        <v>2</v>
      </c>
      <c r="K166" s="16" t="s">
        <v>76</v>
      </c>
      <c r="L166" s="8">
        <v>4</v>
      </c>
      <c r="M166" s="8" t="s">
        <v>39</v>
      </c>
      <c r="N166" s="8" t="s">
        <v>1177</v>
      </c>
      <c r="O166" s="8" t="s">
        <v>54</v>
      </c>
      <c r="P166" s="8">
        <v>0</v>
      </c>
      <c r="Q166" s="8" t="s">
        <v>41</v>
      </c>
      <c r="R166" s="5">
        <v>10500000</v>
      </c>
      <c r="S166" s="5">
        <f t="shared" si="18"/>
        <v>42000000</v>
      </c>
      <c r="T166" s="52">
        <f t="shared" si="16"/>
        <v>42000000</v>
      </c>
      <c r="U166" s="8" t="s">
        <v>42</v>
      </c>
      <c r="V166" s="8" t="s">
        <v>43</v>
      </c>
      <c r="W166" s="8" t="s">
        <v>537</v>
      </c>
      <c r="X166" s="8">
        <v>3009133992</v>
      </c>
      <c r="Y166" s="9" t="s">
        <v>538</v>
      </c>
      <c r="Z166" s="8"/>
      <c r="AA166" s="8" t="str">
        <f>+B166</f>
        <v>SUBDIRECCIÓN DE CONTROL DISCIPLINARIO INTERNO</v>
      </c>
      <c r="AB166" s="17" t="s">
        <v>405</v>
      </c>
      <c r="AC166" s="8" t="s">
        <v>399</v>
      </c>
      <c r="AD166" s="8"/>
      <c r="AE166" s="8"/>
    </row>
    <row r="167" spans="1:31" ht="99" customHeight="1" x14ac:dyDescent="0.25">
      <c r="A167" s="8" t="s">
        <v>541</v>
      </c>
      <c r="B167" s="8" t="s">
        <v>33</v>
      </c>
      <c r="C167" s="34">
        <v>166</v>
      </c>
      <c r="D167" s="8">
        <v>80111607</v>
      </c>
      <c r="E167" s="8"/>
      <c r="F167" s="8"/>
      <c r="G167" s="8" t="s">
        <v>34</v>
      </c>
      <c r="H167" s="8" t="s">
        <v>35</v>
      </c>
      <c r="I167" s="16" t="s">
        <v>37</v>
      </c>
      <c r="J167" s="41">
        <v>1</v>
      </c>
      <c r="K167" s="16" t="s">
        <v>66</v>
      </c>
      <c r="L167" s="8">
        <v>4</v>
      </c>
      <c r="M167" s="8" t="s">
        <v>39</v>
      </c>
      <c r="N167" s="8" t="s">
        <v>1177</v>
      </c>
      <c r="O167" s="8" t="s">
        <v>54</v>
      </c>
      <c r="P167" s="8">
        <v>0</v>
      </c>
      <c r="Q167" s="8" t="s">
        <v>41</v>
      </c>
      <c r="R167" s="5">
        <v>7000000</v>
      </c>
      <c r="S167" s="5">
        <f t="shared" si="18"/>
        <v>28000000</v>
      </c>
      <c r="T167" s="52">
        <f t="shared" si="16"/>
        <v>28000000</v>
      </c>
      <c r="U167" s="8" t="s">
        <v>42</v>
      </c>
      <c r="V167" s="8" t="s">
        <v>43</v>
      </c>
      <c r="W167" s="8" t="s">
        <v>537</v>
      </c>
      <c r="X167" s="8">
        <v>3009133992</v>
      </c>
      <c r="Y167" s="9" t="s">
        <v>538</v>
      </c>
      <c r="Z167" s="8"/>
      <c r="AA167" s="8" t="str">
        <f>+B167</f>
        <v>SUBDIRECCIÓN DE CONTROL DISCIPLINARIO INTERNO</v>
      </c>
      <c r="AB167" s="17" t="s">
        <v>405</v>
      </c>
      <c r="AC167" s="8" t="s">
        <v>399</v>
      </c>
      <c r="AD167" s="8"/>
      <c r="AE167" s="8"/>
    </row>
    <row r="168" spans="1:31" ht="82.5" customHeight="1" x14ac:dyDescent="0.25">
      <c r="A168" s="8" t="s">
        <v>542</v>
      </c>
      <c r="B168" s="8" t="s">
        <v>33</v>
      </c>
      <c r="C168" s="34">
        <v>167</v>
      </c>
      <c r="D168" s="8">
        <v>80111607</v>
      </c>
      <c r="E168" s="8"/>
      <c r="F168" s="8"/>
      <c r="G168" s="8" t="s">
        <v>543</v>
      </c>
      <c r="H168" s="8" t="s">
        <v>44</v>
      </c>
      <c r="I168" s="16" t="s">
        <v>63</v>
      </c>
      <c r="J168" s="41">
        <v>2</v>
      </c>
      <c r="K168" s="16" t="s">
        <v>76</v>
      </c>
      <c r="L168" s="8">
        <v>4</v>
      </c>
      <c r="M168" s="8" t="s">
        <v>39</v>
      </c>
      <c r="N168" s="8" t="s">
        <v>1177</v>
      </c>
      <c r="O168" s="8" t="s">
        <v>54</v>
      </c>
      <c r="P168" s="8">
        <v>0</v>
      </c>
      <c r="Q168" s="8" t="s">
        <v>41</v>
      </c>
      <c r="R168" s="5">
        <v>4000000</v>
      </c>
      <c r="S168" s="5">
        <f t="shared" si="18"/>
        <v>16000000</v>
      </c>
      <c r="T168" s="52">
        <f t="shared" si="16"/>
        <v>16000000</v>
      </c>
      <c r="U168" s="8" t="s">
        <v>42</v>
      </c>
      <c r="V168" s="8" t="s">
        <v>43</v>
      </c>
      <c r="W168" s="8" t="s">
        <v>537</v>
      </c>
      <c r="X168" s="8">
        <v>3009133992</v>
      </c>
      <c r="Y168" s="9" t="s">
        <v>538</v>
      </c>
      <c r="Z168" s="8"/>
      <c r="AA168" s="8" t="s">
        <v>33</v>
      </c>
      <c r="AB168" s="8" t="s">
        <v>450</v>
      </c>
      <c r="AC168" s="8" t="s">
        <v>399</v>
      </c>
      <c r="AD168" s="8"/>
      <c r="AE168" s="8"/>
    </row>
    <row r="169" spans="1:31" ht="49.5" customHeight="1" x14ac:dyDescent="0.25">
      <c r="A169" s="8" t="s">
        <v>474</v>
      </c>
      <c r="B169" s="8" t="s">
        <v>46</v>
      </c>
      <c r="C169" s="34">
        <v>168</v>
      </c>
      <c r="D169" s="8" t="s">
        <v>1050</v>
      </c>
      <c r="E169" s="8"/>
      <c r="F169" s="8"/>
      <c r="G169" s="8" t="s">
        <v>833</v>
      </c>
      <c r="H169" s="8" t="s">
        <v>35</v>
      </c>
      <c r="I169" s="16" t="s">
        <v>37</v>
      </c>
      <c r="J169" s="41">
        <v>1</v>
      </c>
      <c r="K169" s="16" t="s">
        <v>66</v>
      </c>
      <c r="L169" s="8">
        <v>4</v>
      </c>
      <c r="M169" s="8" t="s">
        <v>39</v>
      </c>
      <c r="N169" s="8" t="s">
        <v>1177</v>
      </c>
      <c r="O169" s="8" t="s">
        <v>54</v>
      </c>
      <c r="P169" s="8">
        <v>0</v>
      </c>
      <c r="Q169" s="8" t="s">
        <v>41</v>
      </c>
      <c r="R169" s="5">
        <v>7500000</v>
      </c>
      <c r="S169" s="5">
        <f t="shared" si="18"/>
        <v>30000000</v>
      </c>
      <c r="T169" s="52">
        <f t="shared" si="16"/>
        <v>30000000</v>
      </c>
      <c r="U169" s="8" t="s">
        <v>42</v>
      </c>
      <c r="V169" s="8" t="s">
        <v>43</v>
      </c>
      <c r="W169" s="8" t="s">
        <v>1158</v>
      </c>
      <c r="X169" s="8">
        <v>3009133992</v>
      </c>
      <c r="Y169" s="7" t="s">
        <v>1159</v>
      </c>
      <c r="Z169" s="8"/>
      <c r="AA169" s="8" t="s">
        <v>1200</v>
      </c>
      <c r="AB169" s="8" t="s">
        <v>450</v>
      </c>
      <c r="AC169" s="8" t="s">
        <v>399</v>
      </c>
      <c r="AD169" s="8"/>
      <c r="AE169" s="8"/>
    </row>
    <row r="170" spans="1:31" ht="66" customHeight="1" x14ac:dyDescent="0.25">
      <c r="A170" s="8" t="s">
        <v>475</v>
      </c>
      <c r="B170" s="8" t="s">
        <v>46</v>
      </c>
      <c r="C170" s="34">
        <v>169</v>
      </c>
      <c r="D170" s="8">
        <v>80111600</v>
      </c>
      <c r="E170" s="8"/>
      <c r="F170" s="8"/>
      <c r="G170" s="8" t="s">
        <v>834</v>
      </c>
      <c r="H170" s="8" t="s">
        <v>35</v>
      </c>
      <c r="I170" s="16" t="s">
        <v>37</v>
      </c>
      <c r="J170" s="41">
        <v>1</v>
      </c>
      <c r="K170" s="16" t="s">
        <v>66</v>
      </c>
      <c r="L170" s="8">
        <v>4</v>
      </c>
      <c r="M170" s="8" t="s">
        <v>39</v>
      </c>
      <c r="N170" s="8" t="s">
        <v>1177</v>
      </c>
      <c r="O170" s="8" t="s">
        <v>54</v>
      </c>
      <c r="P170" s="8">
        <v>0</v>
      </c>
      <c r="Q170" s="8" t="s">
        <v>41</v>
      </c>
      <c r="R170" s="5">
        <v>5500000</v>
      </c>
      <c r="S170" s="14">
        <f t="shared" si="18"/>
        <v>22000000</v>
      </c>
      <c r="T170" s="52">
        <f t="shared" si="16"/>
        <v>22000000</v>
      </c>
      <c r="U170" s="8" t="s">
        <v>42</v>
      </c>
      <c r="V170" s="8" t="s">
        <v>43</v>
      </c>
      <c r="W170" s="8" t="s">
        <v>1160</v>
      </c>
      <c r="X170" s="8">
        <v>3009133992</v>
      </c>
      <c r="Y170" s="7" t="s">
        <v>1161</v>
      </c>
      <c r="Z170" s="8"/>
      <c r="AA170" s="8" t="s">
        <v>1200</v>
      </c>
      <c r="AB170" s="8" t="s">
        <v>450</v>
      </c>
      <c r="AC170" s="8" t="s">
        <v>399</v>
      </c>
      <c r="AD170" s="8"/>
      <c r="AE170" s="8"/>
    </row>
    <row r="171" spans="1:31" ht="82.5" customHeight="1" x14ac:dyDescent="0.3">
      <c r="A171" s="8" t="s">
        <v>555</v>
      </c>
      <c r="B171" s="8" t="s">
        <v>48</v>
      </c>
      <c r="C171" s="34">
        <v>170</v>
      </c>
      <c r="D171" s="2" t="s">
        <v>1164</v>
      </c>
      <c r="E171" s="8"/>
      <c r="F171" s="24"/>
      <c r="G171" s="8" t="s">
        <v>563</v>
      </c>
      <c r="H171" s="8" t="s">
        <v>35</v>
      </c>
      <c r="I171" s="8" t="s">
        <v>37</v>
      </c>
      <c r="J171" s="41">
        <v>1</v>
      </c>
      <c r="K171" s="8" t="s">
        <v>66</v>
      </c>
      <c r="L171" s="8">
        <v>4</v>
      </c>
      <c r="M171" s="8" t="s">
        <v>39</v>
      </c>
      <c r="N171" s="8" t="s">
        <v>1177</v>
      </c>
      <c r="O171" s="8" t="s">
        <v>54</v>
      </c>
      <c r="P171" s="8">
        <v>0</v>
      </c>
      <c r="Q171" s="8" t="s">
        <v>41</v>
      </c>
      <c r="R171" s="36">
        <v>11000000</v>
      </c>
      <c r="S171" s="5">
        <f t="shared" si="18"/>
        <v>44000000</v>
      </c>
      <c r="T171" s="52">
        <f>+S171</f>
        <v>44000000</v>
      </c>
      <c r="U171" s="5" t="s">
        <v>42</v>
      </c>
      <c r="V171" s="8" t="s">
        <v>43</v>
      </c>
      <c r="W171" s="8" t="s">
        <v>49</v>
      </c>
      <c r="X171" s="8">
        <v>3009133992</v>
      </c>
      <c r="Y171" s="9" t="s">
        <v>425</v>
      </c>
      <c r="Z171" s="7"/>
      <c r="AA171" s="8" t="s">
        <v>48</v>
      </c>
      <c r="AB171" s="8" t="s">
        <v>450</v>
      </c>
      <c r="AC171" s="8" t="s">
        <v>399</v>
      </c>
      <c r="AD171" s="8"/>
      <c r="AE171" s="8"/>
    </row>
    <row r="172" spans="1:31" ht="49.5" customHeight="1" x14ac:dyDescent="0.25">
      <c r="A172" s="8" t="s">
        <v>560</v>
      </c>
      <c r="B172" s="8" t="s">
        <v>48</v>
      </c>
      <c r="C172" s="34">
        <v>171</v>
      </c>
      <c r="D172" s="2" t="s">
        <v>1164</v>
      </c>
      <c r="E172" s="8"/>
      <c r="F172" s="8"/>
      <c r="G172" s="8" t="s">
        <v>1102</v>
      </c>
      <c r="H172" s="8" t="s">
        <v>35</v>
      </c>
      <c r="I172" s="8" t="s">
        <v>37</v>
      </c>
      <c r="J172" s="41">
        <v>1</v>
      </c>
      <c r="K172" s="8" t="s">
        <v>66</v>
      </c>
      <c r="L172" s="8">
        <v>4</v>
      </c>
      <c r="M172" s="8" t="s">
        <v>39</v>
      </c>
      <c r="N172" s="8" t="s">
        <v>1177</v>
      </c>
      <c r="O172" s="8" t="s">
        <v>54</v>
      </c>
      <c r="P172" s="8">
        <v>0</v>
      </c>
      <c r="Q172" s="8" t="s">
        <v>41</v>
      </c>
      <c r="R172" s="36">
        <v>11000000</v>
      </c>
      <c r="S172" s="14">
        <f t="shared" si="18"/>
        <v>44000000</v>
      </c>
      <c r="T172" s="52">
        <f>+S172</f>
        <v>44000000</v>
      </c>
      <c r="U172" s="5" t="s">
        <v>42</v>
      </c>
      <c r="V172" s="8" t="s">
        <v>43</v>
      </c>
      <c r="W172" s="8" t="s">
        <v>49</v>
      </c>
      <c r="X172" s="8">
        <v>3009133992</v>
      </c>
      <c r="Y172" s="9" t="s">
        <v>425</v>
      </c>
      <c r="Z172" s="7"/>
      <c r="AA172" s="8" t="s">
        <v>48</v>
      </c>
      <c r="AB172" s="8" t="s">
        <v>405</v>
      </c>
      <c r="AC172" s="8" t="s">
        <v>399</v>
      </c>
      <c r="AD172" s="8"/>
      <c r="AE172" s="8"/>
    </row>
    <row r="173" spans="1:31" ht="66" customHeight="1" x14ac:dyDescent="0.25">
      <c r="A173" s="8" t="s">
        <v>561</v>
      </c>
      <c r="B173" s="8" t="s">
        <v>48</v>
      </c>
      <c r="C173" s="34">
        <v>172</v>
      </c>
      <c r="D173" s="2" t="s">
        <v>1164</v>
      </c>
      <c r="E173" s="8"/>
      <c r="F173" s="8"/>
      <c r="G173" s="8" t="s">
        <v>556</v>
      </c>
      <c r="H173" s="8" t="s">
        <v>44</v>
      </c>
      <c r="I173" s="8" t="s">
        <v>37</v>
      </c>
      <c r="J173" s="41">
        <v>1</v>
      </c>
      <c r="K173" s="8" t="s">
        <v>66</v>
      </c>
      <c r="L173" s="8">
        <v>4</v>
      </c>
      <c r="M173" s="8" t="s">
        <v>39</v>
      </c>
      <c r="N173" s="8" t="s">
        <v>1177</v>
      </c>
      <c r="O173" s="8" t="s">
        <v>54</v>
      </c>
      <c r="P173" s="8">
        <v>0</v>
      </c>
      <c r="Q173" s="8" t="s">
        <v>41</v>
      </c>
      <c r="R173" s="36">
        <v>3500000</v>
      </c>
      <c r="S173" s="14">
        <f t="shared" si="18"/>
        <v>14000000</v>
      </c>
      <c r="T173" s="52">
        <f>+S173</f>
        <v>14000000</v>
      </c>
      <c r="U173" s="5" t="s">
        <v>42</v>
      </c>
      <c r="V173" s="8" t="s">
        <v>43</v>
      </c>
      <c r="W173" s="8" t="s">
        <v>49</v>
      </c>
      <c r="X173" s="8">
        <v>3009133992</v>
      </c>
      <c r="Y173" s="9" t="s">
        <v>425</v>
      </c>
      <c r="Z173" s="7"/>
      <c r="AA173" s="8" t="s">
        <v>48</v>
      </c>
      <c r="AB173" s="8" t="s">
        <v>450</v>
      </c>
      <c r="AC173" s="8" t="s">
        <v>399</v>
      </c>
      <c r="AD173" s="8"/>
      <c r="AE173" s="8"/>
    </row>
    <row r="174" spans="1:31" ht="66" customHeight="1" x14ac:dyDescent="0.25">
      <c r="A174" s="8" t="s">
        <v>562</v>
      </c>
      <c r="B174" s="8" t="s">
        <v>48</v>
      </c>
      <c r="C174" s="34">
        <v>173</v>
      </c>
      <c r="D174" s="8" t="s">
        <v>56</v>
      </c>
      <c r="E174" s="8"/>
      <c r="F174" s="8"/>
      <c r="G174" s="8" t="s">
        <v>557</v>
      </c>
      <c r="H174" s="8" t="s">
        <v>51</v>
      </c>
      <c r="I174" s="8" t="s">
        <v>74</v>
      </c>
      <c r="J174" s="41">
        <v>4</v>
      </c>
      <c r="K174" s="8" t="s">
        <v>38</v>
      </c>
      <c r="L174" s="8">
        <v>8</v>
      </c>
      <c r="M174" s="8" t="s">
        <v>39</v>
      </c>
      <c r="N174" s="8" t="s">
        <v>1177</v>
      </c>
      <c r="O174" s="8" t="s">
        <v>54</v>
      </c>
      <c r="P174" s="8">
        <v>0</v>
      </c>
      <c r="Q174" s="8" t="s">
        <v>41</v>
      </c>
      <c r="R174" s="36"/>
      <c r="S174" s="14">
        <v>32000000</v>
      </c>
      <c r="T174" s="52">
        <f>+S174</f>
        <v>32000000</v>
      </c>
      <c r="U174" s="8" t="s">
        <v>55</v>
      </c>
      <c r="V174" s="8" t="s">
        <v>43</v>
      </c>
      <c r="W174" s="8" t="s">
        <v>558</v>
      </c>
      <c r="X174" s="8">
        <v>3009133992</v>
      </c>
      <c r="Y174" s="9" t="s">
        <v>559</v>
      </c>
      <c r="Z174" s="8"/>
      <c r="AA174" s="8" t="s">
        <v>48</v>
      </c>
      <c r="AB174" s="8" t="s">
        <v>450</v>
      </c>
      <c r="AC174" s="8" t="s">
        <v>399</v>
      </c>
      <c r="AD174" s="8"/>
      <c r="AE174" s="8"/>
    </row>
    <row r="175" spans="1:31" ht="49.5" customHeight="1" x14ac:dyDescent="0.25">
      <c r="A175" s="18" t="s">
        <v>544</v>
      </c>
      <c r="B175" s="8" t="s">
        <v>104</v>
      </c>
      <c r="C175" s="34">
        <v>174</v>
      </c>
      <c r="D175" s="8">
        <v>82121506</v>
      </c>
      <c r="E175" s="8"/>
      <c r="F175" s="8"/>
      <c r="G175" s="8" t="s">
        <v>463</v>
      </c>
      <c r="H175" s="8" t="s">
        <v>105</v>
      </c>
      <c r="I175" s="8" t="s">
        <v>63</v>
      </c>
      <c r="J175" s="41">
        <v>2</v>
      </c>
      <c r="K175" s="8" t="s">
        <v>38</v>
      </c>
      <c r="L175" s="8">
        <v>10.5</v>
      </c>
      <c r="M175" s="8" t="s">
        <v>39</v>
      </c>
      <c r="N175" s="8" t="s">
        <v>1177</v>
      </c>
      <c r="O175" s="8" t="s">
        <v>54</v>
      </c>
      <c r="P175" s="8">
        <v>0</v>
      </c>
      <c r="Q175" s="8" t="s">
        <v>41</v>
      </c>
      <c r="R175" s="5"/>
      <c r="S175" s="5">
        <v>6000000</v>
      </c>
      <c r="T175" s="52">
        <f t="shared" ref="T175:T210" si="19">S175</f>
        <v>6000000</v>
      </c>
      <c r="U175" s="8" t="s">
        <v>42</v>
      </c>
      <c r="V175" s="8" t="s">
        <v>43</v>
      </c>
      <c r="W175" s="8" t="s">
        <v>545</v>
      </c>
      <c r="X175" s="8">
        <v>3009133992</v>
      </c>
      <c r="Y175" s="9" t="s">
        <v>546</v>
      </c>
      <c r="Z175" s="8"/>
      <c r="AA175" s="8" t="s">
        <v>104</v>
      </c>
      <c r="AB175" s="8" t="s">
        <v>450</v>
      </c>
      <c r="AC175" s="8" t="s">
        <v>399</v>
      </c>
      <c r="AD175" s="18"/>
      <c r="AE175" s="18"/>
    </row>
    <row r="176" spans="1:31" ht="49.5" customHeight="1" x14ac:dyDescent="0.25">
      <c r="A176" s="18" t="s">
        <v>109</v>
      </c>
      <c r="B176" s="8" t="s">
        <v>104</v>
      </c>
      <c r="C176" s="34">
        <v>175</v>
      </c>
      <c r="D176" s="8" t="s">
        <v>107</v>
      </c>
      <c r="E176" s="8"/>
      <c r="F176" s="8"/>
      <c r="G176" s="8" t="s">
        <v>547</v>
      </c>
      <c r="H176" s="8" t="s">
        <v>108</v>
      </c>
      <c r="I176" s="8" t="s">
        <v>53</v>
      </c>
      <c r="J176" s="41">
        <v>3</v>
      </c>
      <c r="K176" s="8" t="s">
        <v>38</v>
      </c>
      <c r="L176" s="8">
        <v>9</v>
      </c>
      <c r="M176" s="8" t="s">
        <v>388</v>
      </c>
      <c r="N176" s="8" t="s">
        <v>1179</v>
      </c>
      <c r="O176" s="8" t="s">
        <v>54</v>
      </c>
      <c r="P176" s="8">
        <v>0</v>
      </c>
      <c r="Q176" s="8" t="s">
        <v>41</v>
      </c>
      <c r="R176" s="5"/>
      <c r="S176" s="5">
        <v>8746500</v>
      </c>
      <c r="T176" s="52">
        <f t="shared" si="19"/>
        <v>8746500</v>
      </c>
      <c r="U176" s="8" t="s">
        <v>42</v>
      </c>
      <c r="V176" s="8" t="s">
        <v>43</v>
      </c>
      <c r="W176" s="8" t="s">
        <v>545</v>
      </c>
      <c r="X176" s="8">
        <v>3009133992</v>
      </c>
      <c r="Y176" s="9" t="s">
        <v>546</v>
      </c>
      <c r="Z176" s="8"/>
      <c r="AA176" s="8" t="s">
        <v>104</v>
      </c>
      <c r="AB176" s="8" t="s">
        <v>450</v>
      </c>
      <c r="AC176" s="8" t="s">
        <v>399</v>
      </c>
      <c r="AD176" s="18"/>
      <c r="AE176" s="18"/>
    </row>
    <row r="177" spans="1:31" ht="49.5" customHeight="1" x14ac:dyDescent="0.25">
      <c r="A177" s="18" t="s">
        <v>110</v>
      </c>
      <c r="B177" s="8" t="s">
        <v>104</v>
      </c>
      <c r="C177" s="34">
        <v>176</v>
      </c>
      <c r="D177" s="8" t="s">
        <v>1057</v>
      </c>
      <c r="E177" s="8"/>
      <c r="F177" s="8"/>
      <c r="G177" s="8" t="s">
        <v>465</v>
      </c>
      <c r="H177" s="8" t="s">
        <v>112</v>
      </c>
      <c r="I177" s="8" t="s">
        <v>74</v>
      </c>
      <c r="J177" s="41">
        <v>4</v>
      </c>
      <c r="K177" s="8" t="s">
        <v>38</v>
      </c>
      <c r="L177" s="8">
        <v>8</v>
      </c>
      <c r="M177" s="8" t="s">
        <v>39</v>
      </c>
      <c r="N177" s="8" t="s">
        <v>1177</v>
      </c>
      <c r="O177" s="8" t="s">
        <v>54</v>
      </c>
      <c r="P177" s="8">
        <v>0</v>
      </c>
      <c r="Q177" s="8" t="s">
        <v>41</v>
      </c>
      <c r="R177" s="5"/>
      <c r="S177" s="5">
        <v>1000000</v>
      </c>
      <c r="T177" s="52">
        <f t="shared" si="19"/>
        <v>1000000</v>
      </c>
      <c r="U177" s="8" t="s">
        <v>42</v>
      </c>
      <c r="V177" s="8" t="s">
        <v>43</v>
      </c>
      <c r="W177" s="8" t="s">
        <v>545</v>
      </c>
      <c r="X177" s="8">
        <v>3009133992</v>
      </c>
      <c r="Y177" s="9" t="s">
        <v>546</v>
      </c>
      <c r="Z177" s="8"/>
      <c r="AA177" s="8" t="s">
        <v>104</v>
      </c>
      <c r="AB177" s="8" t="s">
        <v>983</v>
      </c>
      <c r="AC177" s="8" t="s">
        <v>399</v>
      </c>
      <c r="AD177" s="18"/>
      <c r="AE177" s="18"/>
    </row>
    <row r="178" spans="1:31" ht="49.5" customHeight="1" x14ac:dyDescent="0.25">
      <c r="A178" s="18" t="s">
        <v>114</v>
      </c>
      <c r="B178" s="8" t="s">
        <v>104</v>
      </c>
      <c r="C178" s="34">
        <v>177</v>
      </c>
      <c r="D178" s="8">
        <v>55101504</v>
      </c>
      <c r="E178" s="8"/>
      <c r="F178" s="8"/>
      <c r="G178" s="8" t="s">
        <v>111</v>
      </c>
      <c r="H178" s="8" t="s">
        <v>112</v>
      </c>
      <c r="I178" s="8" t="s">
        <v>113</v>
      </c>
      <c r="J178" s="41">
        <v>10</v>
      </c>
      <c r="K178" s="8" t="s">
        <v>38</v>
      </c>
      <c r="L178" s="8">
        <v>12</v>
      </c>
      <c r="M178" s="8" t="s">
        <v>39</v>
      </c>
      <c r="N178" s="8" t="s">
        <v>1177</v>
      </c>
      <c r="O178" s="8" t="s">
        <v>54</v>
      </c>
      <c r="P178" s="8">
        <v>0</v>
      </c>
      <c r="Q178" s="8" t="s">
        <v>41</v>
      </c>
      <c r="R178" s="5"/>
      <c r="S178" s="5">
        <v>1500000</v>
      </c>
      <c r="T178" s="52">
        <f t="shared" si="19"/>
        <v>1500000</v>
      </c>
      <c r="U178" s="8" t="s">
        <v>42</v>
      </c>
      <c r="V178" s="8" t="s">
        <v>43</v>
      </c>
      <c r="W178" s="8" t="s">
        <v>545</v>
      </c>
      <c r="X178" s="8">
        <v>3009133992</v>
      </c>
      <c r="Y178" s="9" t="s">
        <v>546</v>
      </c>
      <c r="Z178" s="8"/>
      <c r="AA178" s="8" t="s">
        <v>104</v>
      </c>
      <c r="AB178" s="8" t="s">
        <v>983</v>
      </c>
      <c r="AC178" s="8" t="s">
        <v>399</v>
      </c>
      <c r="AD178" s="18"/>
      <c r="AE178" s="18"/>
    </row>
    <row r="179" spans="1:31" ht="49.5" customHeight="1" x14ac:dyDescent="0.25">
      <c r="A179" s="18" t="s">
        <v>115</v>
      </c>
      <c r="B179" s="8" t="s">
        <v>104</v>
      </c>
      <c r="C179" s="34">
        <v>178</v>
      </c>
      <c r="D179" s="8">
        <v>55101504</v>
      </c>
      <c r="E179" s="8"/>
      <c r="F179" s="8"/>
      <c r="G179" s="8" t="s">
        <v>468</v>
      </c>
      <c r="H179" s="8" t="s">
        <v>112</v>
      </c>
      <c r="I179" s="8" t="s">
        <v>113</v>
      </c>
      <c r="J179" s="41">
        <v>10</v>
      </c>
      <c r="K179" s="8" t="s">
        <v>38</v>
      </c>
      <c r="L179" s="8">
        <v>12</v>
      </c>
      <c r="M179" s="8" t="s">
        <v>39</v>
      </c>
      <c r="N179" s="8" t="s">
        <v>1177</v>
      </c>
      <c r="O179" s="8" t="s">
        <v>54</v>
      </c>
      <c r="P179" s="8">
        <v>0</v>
      </c>
      <c r="Q179" s="8" t="s">
        <v>41</v>
      </c>
      <c r="R179" s="5"/>
      <c r="S179" s="5">
        <v>1000000</v>
      </c>
      <c r="T179" s="52">
        <f t="shared" si="19"/>
        <v>1000000</v>
      </c>
      <c r="U179" s="8" t="s">
        <v>42</v>
      </c>
      <c r="V179" s="8" t="s">
        <v>43</v>
      </c>
      <c r="W179" s="8" t="s">
        <v>545</v>
      </c>
      <c r="X179" s="8">
        <v>3009133992</v>
      </c>
      <c r="Y179" s="9" t="s">
        <v>546</v>
      </c>
      <c r="Z179" s="8"/>
      <c r="AA179" s="8" t="s">
        <v>104</v>
      </c>
      <c r="AB179" s="8" t="s">
        <v>983</v>
      </c>
      <c r="AC179" s="8" t="s">
        <v>399</v>
      </c>
      <c r="AD179" s="18"/>
      <c r="AE179" s="18"/>
    </row>
    <row r="180" spans="1:31" ht="49.5" customHeight="1" x14ac:dyDescent="0.25">
      <c r="A180" s="18" t="s">
        <v>116</v>
      </c>
      <c r="B180" s="8" t="s">
        <v>104</v>
      </c>
      <c r="C180" s="34">
        <v>179</v>
      </c>
      <c r="D180" s="8">
        <v>55101504</v>
      </c>
      <c r="E180" s="8"/>
      <c r="F180" s="8"/>
      <c r="G180" s="8" t="s">
        <v>469</v>
      </c>
      <c r="H180" s="8" t="s">
        <v>112</v>
      </c>
      <c r="I180" s="8" t="s">
        <v>113</v>
      </c>
      <c r="J180" s="41">
        <v>10</v>
      </c>
      <c r="K180" s="8" t="s">
        <v>38</v>
      </c>
      <c r="L180" s="8">
        <v>12</v>
      </c>
      <c r="M180" s="8" t="s">
        <v>39</v>
      </c>
      <c r="N180" s="8" t="s">
        <v>1177</v>
      </c>
      <c r="O180" s="8" t="s">
        <v>54</v>
      </c>
      <c r="P180" s="8">
        <v>0</v>
      </c>
      <c r="Q180" s="8" t="s">
        <v>41</v>
      </c>
      <c r="R180" s="5"/>
      <c r="S180" s="5">
        <v>1200000</v>
      </c>
      <c r="T180" s="52">
        <f t="shared" si="19"/>
        <v>1200000</v>
      </c>
      <c r="U180" s="8" t="s">
        <v>42</v>
      </c>
      <c r="V180" s="8" t="s">
        <v>43</v>
      </c>
      <c r="W180" s="8" t="s">
        <v>545</v>
      </c>
      <c r="X180" s="8">
        <v>3009133992</v>
      </c>
      <c r="Y180" s="9" t="s">
        <v>546</v>
      </c>
      <c r="Z180" s="8"/>
      <c r="AA180" s="8" t="s">
        <v>104</v>
      </c>
      <c r="AB180" s="8" t="s">
        <v>983</v>
      </c>
      <c r="AC180" s="8" t="s">
        <v>399</v>
      </c>
      <c r="AD180" s="18"/>
      <c r="AE180" s="18"/>
    </row>
    <row r="181" spans="1:31" ht="66" customHeight="1" x14ac:dyDescent="0.25">
      <c r="A181" s="18" t="s">
        <v>117</v>
      </c>
      <c r="B181" s="8" t="s">
        <v>104</v>
      </c>
      <c r="C181" s="34">
        <v>180</v>
      </c>
      <c r="D181" s="8">
        <v>80161504</v>
      </c>
      <c r="E181" s="8"/>
      <c r="F181" s="8"/>
      <c r="G181" s="8" t="s">
        <v>548</v>
      </c>
      <c r="H181" s="8" t="s">
        <v>35</v>
      </c>
      <c r="I181" s="8" t="s">
        <v>63</v>
      </c>
      <c r="J181" s="41">
        <v>2</v>
      </c>
      <c r="K181" s="8" t="s">
        <v>76</v>
      </c>
      <c r="L181" s="8">
        <v>4</v>
      </c>
      <c r="M181" s="8" t="s">
        <v>39</v>
      </c>
      <c r="N181" s="8" t="s">
        <v>1177</v>
      </c>
      <c r="O181" s="8" t="s">
        <v>54</v>
      </c>
      <c r="P181" s="8">
        <v>0</v>
      </c>
      <c r="Q181" s="8" t="s">
        <v>41</v>
      </c>
      <c r="R181" s="5">
        <v>7500000</v>
      </c>
      <c r="S181" s="5">
        <f t="shared" ref="S181:S194" si="20">+R181*L181</f>
        <v>30000000</v>
      </c>
      <c r="T181" s="52">
        <f t="shared" si="19"/>
        <v>30000000</v>
      </c>
      <c r="U181" s="8" t="s">
        <v>42</v>
      </c>
      <c r="V181" s="8" t="s">
        <v>43</v>
      </c>
      <c r="W181" s="8" t="s">
        <v>972</v>
      </c>
      <c r="X181" s="8">
        <v>3009133992</v>
      </c>
      <c r="Y181" s="9" t="s">
        <v>457</v>
      </c>
      <c r="Z181" s="8"/>
      <c r="AA181" s="8" t="s">
        <v>104</v>
      </c>
      <c r="AB181" s="8" t="s">
        <v>450</v>
      </c>
      <c r="AC181" s="8" t="s">
        <v>399</v>
      </c>
      <c r="AD181" s="18"/>
      <c r="AE181" s="18"/>
    </row>
    <row r="182" spans="1:31" ht="82.5" customHeight="1" x14ac:dyDescent="0.25">
      <c r="A182" s="18" t="s">
        <v>118</v>
      </c>
      <c r="B182" s="8" t="s">
        <v>104</v>
      </c>
      <c r="C182" s="34">
        <v>181</v>
      </c>
      <c r="D182" s="8">
        <v>80161504</v>
      </c>
      <c r="E182" s="8"/>
      <c r="F182" s="8"/>
      <c r="G182" s="8" t="s">
        <v>549</v>
      </c>
      <c r="H182" s="8" t="s">
        <v>44</v>
      </c>
      <c r="I182" s="8" t="s">
        <v>37</v>
      </c>
      <c r="J182" s="41">
        <v>1</v>
      </c>
      <c r="K182" s="8" t="s">
        <v>66</v>
      </c>
      <c r="L182" s="8">
        <v>4</v>
      </c>
      <c r="M182" s="8" t="s">
        <v>39</v>
      </c>
      <c r="N182" s="8" t="s">
        <v>1177</v>
      </c>
      <c r="O182" s="8" t="s">
        <v>54</v>
      </c>
      <c r="P182" s="8">
        <v>0</v>
      </c>
      <c r="Q182" s="8" t="s">
        <v>41</v>
      </c>
      <c r="R182" s="5">
        <v>5500000</v>
      </c>
      <c r="S182" s="5">
        <f t="shared" si="20"/>
        <v>22000000</v>
      </c>
      <c r="T182" s="52">
        <f t="shared" si="19"/>
        <v>22000000</v>
      </c>
      <c r="U182" s="8" t="s">
        <v>42</v>
      </c>
      <c r="V182" s="8" t="s">
        <v>43</v>
      </c>
      <c r="W182" s="8" t="s">
        <v>972</v>
      </c>
      <c r="X182" s="8">
        <v>3009133992</v>
      </c>
      <c r="Y182" s="9" t="s">
        <v>457</v>
      </c>
      <c r="Z182" s="8"/>
      <c r="AA182" s="8" t="s">
        <v>104</v>
      </c>
      <c r="AB182" s="8" t="s">
        <v>450</v>
      </c>
      <c r="AC182" s="8" t="s">
        <v>399</v>
      </c>
      <c r="AD182" s="18"/>
      <c r="AE182" s="18"/>
    </row>
    <row r="183" spans="1:31" ht="49.5" customHeight="1" x14ac:dyDescent="0.25">
      <c r="A183" s="18" t="s">
        <v>120</v>
      </c>
      <c r="B183" s="8" t="s">
        <v>104</v>
      </c>
      <c r="C183" s="34">
        <v>182</v>
      </c>
      <c r="D183" s="8">
        <v>80161504</v>
      </c>
      <c r="E183" s="8"/>
      <c r="F183" s="8"/>
      <c r="G183" s="8" t="s">
        <v>1151</v>
      </c>
      <c r="H183" s="8" t="s">
        <v>35</v>
      </c>
      <c r="I183" s="8" t="s">
        <v>37</v>
      </c>
      <c r="J183" s="41">
        <v>1</v>
      </c>
      <c r="K183" s="8" t="s">
        <v>66</v>
      </c>
      <c r="L183" s="8">
        <v>4</v>
      </c>
      <c r="M183" s="8" t="s">
        <v>39</v>
      </c>
      <c r="N183" s="8" t="s">
        <v>1177</v>
      </c>
      <c r="O183" s="8" t="s">
        <v>54</v>
      </c>
      <c r="P183" s="8">
        <v>0</v>
      </c>
      <c r="Q183" s="8" t="s">
        <v>41</v>
      </c>
      <c r="R183" s="5">
        <v>8500000</v>
      </c>
      <c r="S183" s="5">
        <f t="shared" si="20"/>
        <v>34000000</v>
      </c>
      <c r="T183" s="52">
        <f t="shared" si="19"/>
        <v>34000000</v>
      </c>
      <c r="U183" s="8" t="s">
        <v>42</v>
      </c>
      <c r="V183" s="8" t="s">
        <v>43</v>
      </c>
      <c r="W183" s="8" t="s">
        <v>972</v>
      </c>
      <c r="X183" s="8">
        <v>3009133992</v>
      </c>
      <c r="Y183" s="9" t="s">
        <v>457</v>
      </c>
      <c r="Z183" s="8"/>
      <c r="AA183" s="8" t="s">
        <v>104</v>
      </c>
      <c r="AB183" s="8" t="s">
        <v>450</v>
      </c>
      <c r="AC183" s="8" t="s">
        <v>399</v>
      </c>
      <c r="AD183" s="18"/>
      <c r="AE183" s="18"/>
    </row>
    <row r="184" spans="1:31" ht="82.5" customHeight="1" x14ac:dyDescent="0.25">
      <c r="A184" s="18" t="s">
        <v>122</v>
      </c>
      <c r="B184" s="8" t="s">
        <v>104</v>
      </c>
      <c r="C184" s="34">
        <v>183</v>
      </c>
      <c r="D184" s="8">
        <v>80161504</v>
      </c>
      <c r="E184" s="8"/>
      <c r="F184" s="8"/>
      <c r="G184" s="8" t="s">
        <v>550</v>
      </c>
      <c r="H184" s="8" t="s">
        <v>35</v>
      </c>
      <c r="I184" s="8" t="s">
        <v>63</v>
      </c>
      <c r="J184" s="41">
        <v>2</v>
      </c>
      <c r="K184" s="8" t="s">
        <v>76</v>
      </c>
      <c r="L184" s="8">
        <v>4</v>
      </c>
      <c r="M184" s="8" t="s">
        <v>39</v>
      </c>
      <c r="N184" s="8" t="s">
        <v>1177</v>
      </c>
      <c r="O184" s="8" t="s">
        <v>54</v>
      </c>
      <c r="P184" s="8">
        <v>0</v>
      </c>
      <c r="Q184" s="8" t="s">
        <v>41</v>
      </c>
      <c r="R184" s="5">
        <v>7000000</v>
      </c>
      <c r="S184" s="5">
        <f t="shared" si="20"/>
        <v>28000000</v>
      </c>
      <c r="T184" s="52">
        <f t="shared" si="19"/>
        <v>28000000</v>
      </c>
      <c r="U184" s="8" t="s">
        <v>42</v>
      </c>
      <c r="V184" s="8" t="s">
        <v>43</v>
      </c>
      <c r="W184" s="8" t="s">
        <v>972</v>
      </c>
      <c r="X184" s="8">
        <v>3009133992</v>
      </c>
      <c r="Y184" s="9" t="s">
        <v>457</v>
      </c>
      <c r="Z184" s="8"/>
      <c r="AA184" s="8" t="s">
        <v>104</v>
      </c>
      <c r="AB184" s="8" t="s">
        <v>450</v>
      </c>
      <c r="AC184" s="8" t="s">
        <v>399</v>
      </c>
      <c r="AD184" s="18"/>
      <c r="AE184" s="18"/>
    </row>
    <row r="185" spans="1:31" ht="49.5" customHeight="1" x14ac:dyDescent="0.25">
      <c r="A185" s="18" t="s">
        <v>123</v>
      </c>
      <c r="B185" s="8" t="s">
        <v>104</v>
      </c>
      <c r="C185" s="34">
        <v>184</v>
      </c>
      <c r="D185" s="8">
        <v>80161504</v>
      </c>
      <c r="E185" s="8"/>
      <c r="F185" s="8"/>
      <c r="G185" s="8" t="s">
        <v>551</v>
      </c>
      <c r="H185" s="8" t="s">
        <v>35</v>
      </c>
      <c r="I185" s="8" t="s">
        <v>37</v>
      </c>
      <c r="J185" s="41">
        <v>1</v>
      </c>
      <c r="K185" s="8" t="s">
        <v>66</v>
      </c>
      <c r="L185" s="8">
        <v>4</v>
      </c>
      <c r="M185" s="8" t="s">
        <v>39</v>
      </c>
      <c r="N185" s="8" t="s">
        <v>1177</v>
      </c>
      <c r="O185" s="8" t="s">
        <v>54</v>
      </c>
      <c r="P185" s="8">
        <v>0</v>
      </c>
      <c r="Q185" s="8" t="s">
        <v>41</v>
      </c>
      <c r="R185" s="5">
        <v>7000000</v>
      </c>
      <c r="S185" s="5">
        <f t="shared" si="20"/>
        <v>28000000</v>
      </c>
      <c r="T185" s="52">
        <f t="shared" si="19"/>
        <v>28000000</v>
      </c>
      <c r="U185" s="8" t="s">
        <v>42</v>
      </c>
      <c r="V185" s="8" t="s">
        <v>43</v>
      </c>
      <c r="W185" s="8" t="s">
        <v>972</v>
      </c>
      <c r="X185" s="8">
        <v>3009133992</v>
      </c>
      <c r="Y185" s="9" t="s">
        <v>457</v>
      </c>
      <c r="Z185" s="8"/>
      <c r="AA185" s="8" t="s">
        <v>104</v>
      </c>
      <c r="AB185" s="8" t="s">
        <v>450</v>
      </c>
      <c r="AC185" s="8" t="s">
        <v>399</v>
      </c>
      <c r="AD185" s="18"/>
      <c r="AE185" s="18"/>
    </row>
    <row r="186" spans="1:31" ht="49.5" customHeight="1" x14ac:dyDescent="0.25">
      <c r="A186" s="18" t="s">
        <v>124</v>
      </c>
      <c r="B186" s="8" t="s">
        <v>104</v>
      </c>
      <c r="C186" s="34">
        <v>185</v>
      </c>
      <c r="D186" s="8">
        <v>80161504</v>
      </c>
      <c r="E186" s="8"/>
      <c r="F186" s="8"/>
      <c r="G186" s="8" t="s">
        <v>552</v>
      </c>
      <c r="H186" s="8" t="s">
        <v>35</v>
      </c>
      <c r="I186" s="8" t="s">
        <v>63</v>
      </c>
      <c r="J186" s="41">
        <v>2</v>
      </c>
      <c r="K186" s="8" t="s">
        <v>76</v>
      </c>
      <c r="L186" s="8">
        <v>4</v>
      </c>
      <c r="M186" s="8" t="s">
        <v>39</v>
      </c>
      <c r="N186" s="8" t="s">
        <v>1177</v>
      </c>
      <c r="O186" s="8" t="s">
        <v>54</v>
      </c>
      <c r="P186" s="8">
        <v>0</v>
      </c>
      <c r="Q186" s="8" t="s">
        <v>41</v>
      </c>
      <c r="R186" s="5">
        <v>5000000</v>
      </c>
      <c r="S186" s="5">
        <f t="shared" si="20"/>
        <v>20000000</v>
      </c>
      <c r="T186" s="52">
        <f t="shared" si="19"/>
        <v>20000000</v>
      </c>
      <c r="U186" s="8" t="s">
        <v>42</v>
      </c>
      <c r="V186" s="8" t="s">
        <v>43</v>
      </c>
      <c r="W186" s="8" t="s">
        <v>972</v>
      </c>
      <c r="X186" s="8">
        <v>3009133992</v>
      </c>
      <c r="Y186" s="9" t="s">
        <v>457</v>
      </c>
      <c r="Z186" s="8"/>
      <c r="AA186" s="8" t="s">
        <v>104</v>
      </c>
      <c r="AB186" s="8" t="s">
        <v>450</v>
      </c>
      <c r="AC186" s="8" t="s">
        <v>399</v>
      </c>
      <c r="AD186" s="18"/>
      <c r="AE186" s="18"/>
    </row>
    <row r="187" spans="1:31" ht="66" customHeight="1" x14ac:dyDescent="0.25">
      <c r="A187" s="18" t="s">
        <v>125</v>
      </c>
      <c r="B187" s="8" t="s">
        <v>104</v>
      </c>
      <c r="C187" s="34">
        <v>186</v>
      </c>
      <c r="D187" s="8">
        <v>80161504</v>
      </c>
      <c r="E187" s="8"/>
      <c r="F187" s="8"/>
      <c r="G187" s="8" t="s">
        <v>553</v>
      </c>
      <c r="H187" s="8" t="s">
        <v>35</v>
      </c>
      <c r="I187" s="8" t="s">
        <v>63</v>
      </c>
      <c r="J187" s="41">
        <v>2</v>
      </c>
      <c r="K187" s="8" t="s">
        <v>76</v>
      </c>
      <c r="L187" s="8">
        <v>4</v>
      </c>
      <c r="M187" s="8" t="s">
        <v>39</v>
      </c>
      <c r="N187" s="8" t="s">
        <v>1177</v>
      </c>
      <c r="O187" s="8" t="s">
        <v>54</v>
      </c>
      <c r="P187" s="8">
        <v>0</v>
      </c>
      <c r="Q187" s="8" t="s">
        <v>41</v>
      </c>
      <c r="R187" s="5">
        <v>7500000</v>
      </c>
      <c r="S187" s="5">
        <f t="shared" si="20"/>
        <v>30000000</v>
      </c>
      <c r="T187" s="52">
        <f t="shared" si="19"/>
        <v>30000000</v>
      </c>
      <c r="U187" s="8" t="s">
        <v>42</v>
      </c>
      <c r="V187" s="8" t="s">
        <v>43</v>
      </c>
      <c r="W187" s="8" t="s">
        <v>972</v>
      </c>
      <c r="X187" s="8">
        <v>3009133992</v>
      </c>
      <c r="Y187" s="9" t="s">
        <v>457</v>
      </c>
      <c r="Z187" s="8"/>
      <c r="AA187" s="8" t="s">
        <v>104</v>
      </c>
      <c r="AB187" s="8" t="s">
        <v>450</v>
      </c>
      <c r="AC187" s="8" t="s">
        <v>399</v>
      </c>
      <c r="AD187" s="18"/>
      <c r="AE187" s="18"/>
    </row>
    <row r="188" spans="1:31" ht="66" customHeight="1" x14ac:dyDescent="0.25">
      <c r="A188" s="18" t="s">
        <v>126</v>
      </c>
      <c r="B188" s="8" t="s">
        <v>104</v>
      </c>
      <c r="C188" s="34">
        <v>187</v>
      </c>
      <c r="D188" s="8">
        <v>80161504</v>
      </c>
      <c r="E188" s="8"/>
      <c r="F188" s="8"/>
      <c r="G188" s="8" t="s">
        <v>554</v>
      </c>
      <c r="H188" s="8" t="s">
        <v>44</v>
      </c>
      <c r="I188" s="8" t="s">
        <v>63</v>
      </c>
      <c r="J188" s="41">
        <v>2</v>
      </c>
      <c r="K188" s="8" t="s">
        <v>76</v>
      </c>
      <c r="L188" s="8">
        <v>4</v>
      </c>
      <c r="M188" s="8" t="s">
        <v>39</v>
      </c>
      <c r="N188" s="8" t="s">
        <v>1177</v>
      </c>
      <c r="O188" s="8" t="s">
        <v>54</v>
      </c>
      <c r="P188" s="8">
        <v>0</v>
      </c>
      <c r="Q188" s="8" t="s">
        <v>41</v>
      </c>
      <c r="R188" s="5">
        <v>3500000</v>
      </c>
      <c r="S188" s="5">
        <f t="shared" si="20"/>
        <v>14000000</v>
      </c>
      <c r="T188" s="52">
        <f t="shared" si="19"/>
        <v>14000000</v>
      </c>
      <c r="U188" s="8" t="s">
        <v>42</v>
      </c>
      <c r="V188" s="8" t="s">
        <v>43</v>
      </c>
      <c r="W188" s="8" t="s">
        <v>972</v>
      </c>
      <c r="X188" s="8">
        <v>3009133992</v>
      </c>
      <c r="Y188" s="9" t="s">
        <v>457</v>
      </c>
      <c r="Z188" s="8"/>
      <c r="AA188" s="8" t="s">
        <v>104</v>
      </c>
      <c r="AB188" s="8" t="s">
        <v>450</v>
      </c>
      <c r="AC188" s="8" t="s">
        <v>399</v>
      </c>
      <c r="AD188" s="18"/>
      <c r="AE188" s="18"/>
    </row>
    <row r="189" spans="1:31" ht="115.5" x14ac:dyDescent="0.25">
      <c r="A189" s="18" t="s">
        <v>58</v>
      </c>
      <c r="B189" s="8" t="s">
        <v>61</v>
      </c>
      <c r="C189" s="34">
        <v>188</v>
      </c>
      <c r="D189" s="8">
        <v>80111607</v>
      </c>
      <c r="E189" s="8"/>
      <c r="F189" s="8"/>
      <c r="G189" s="8" t="s">
        <v>564</v>
      </c>
      <c r="H189" s="8" t="s">
        <v>35</v>
      </c>
      <c r="I189" s="8" t="s">
        <v>37</v>
      </c>
      <c r="J189" s="41">
        <v>1</v>
      </c>
      <c r="K189" s="8" t="s">
        <v>66</v>
      </c>
      <c r="L189" s="8">
        <v>4</v>
      </c>
      <c r="M189" s="8" t="s">
        <v>39</v>
      </c>
      <c r="N189" s="8" t="s">
        <v>1177</v>
      </c>
      <c r="O189" s="8" t="s">
        <v>54</v>
      </c>
      <c r="P189" s="8">
        <v>0</v>
      </c>
      <c r="Q189" s="8" t="s">
        <v>41</v>
      </c>
      <c r="R189" s="5">
        <v>12700000</v>
      </c>
      <c r="S189" s="5">
        <f t="shared" si="20"/>
        <v>50800000</v>
      </c>
      <c r="T189" s="5">
        <f t="shared" si="19"/>
        <v>50800000</v>
      </c>
      <c r="U189" s="5" t="s">
        <v>42</v>
      </c>
      <c r="V189" s="8" t="s">
        <v>43</v>
      </c>
      <c r="W189" s="8" t="s">
        <v>60</v>
      </c>
      <c r="X189" s="8">
        <v>3009133992</v>
      </c>
      <c r="Y189" s="8" t="s">
        <v>567</v>
      </c>
      <c r="Z189" s="8"/>
      <c r="AA189" s="8" t="s">
        <v>61</v>
      </c>
      <c r="AB189" s="8" t="s">
        <v>450</v>
      </c>
      <c r="AC189" s="8" t="s">
        <v>399</v>
      </c>
      <c r="AD189" s="18"/>
      <c r="AE189" s="18"/>
    </row>
    <row r="190" spans="1:31" ht="66" x14ac:dyDescent="0.25">
      <c r="A190" s="18" t="s">
        <v>62</v>
      </c>
      <c r="B190" s="8" t="s">
        <v>61</v>
      </c>
      <c r="C190" s="34">
        <v>189</v>
      </c>
      <c r="D190" s="8">
        <v>80161504</v>
      </c>
      <c r="E190" s="8"/>
      <c r="F190" s="8"/>
      <c r="G190" s="8" t="s">
        <v>568</v>
      </c>
      <c r="H190" s="8" t="s">
        <v>35</v>
      </c>
      <c r="I190" s="8" t="s">
        <v>63</v>
      </c>
      <c r="J190" s="41">
        <v>2</v>
      </c>
      <c r="K190" s="8" t="s">
        <v>76</v>
      </c>
      <c r="L190" s="8">
        <v>4</v>
      </c>
      <c r="M190" s="8" t="s">
        <v>39</v>
      </c>
      <c r="N190" s="8" t="s">
        <v>1177</v>
      </c>
      <c r="O190" s="8" t="s">
        <v>54</v>
      </c>
      <c r="P190" s="8">
        <v>0</v>
      </c>
      <c r="Q190" s="8" t="s">
        <v>41</v>
      </c>
      <c r="R190" s="5">
        <v>8500000</v>
      </c>
      <c r="S190" s="5">
        <f t="shared" si="20"/>
        <v>34000000</v>
      </c>
      <c r="T190" s="5">
        <f t="shared" si="19"/>
        <v>34000000</v>
      </c>
      <c r="U190" s="5" t="s">
        <v>42</v>
      </c>
      <c r="V190" s="8" t="s">
        <v>43</v>
      </c>
      <c r="W190" s="8" t="s">
        <v>70</v>
      </c>
      <c r="X190" s="8">
        <v>3009133992</v>
      </c>
      <c r="Y190" s="8" t="s">
        <v>567</v>
      </c>
      <c r="Z190" s="8"/>
      <c r="AA190" s="8" t="s">
        <v>61</v>
      </c>
      <c r="AB190" s="8" t="s">
        <v>450</v>
      </c>
      <c r="AC190" s="8" t="s">
        <v>399</v>
      </c>
      <c r="AD190" s="18"/>
      <c r="AE190" s="18"/>
    </row>
    <row r="191" spans="1:31" ht="66" x14ac:dyDescent="0.25">
      <c r="A191" s="18" t="s">
        <v>64</v>
      </c>
      <c r="B191" s="8" t="s">
        <v>61</v>
      </c>
      <c r="C191" s="34">
        <v>190</v>
      </c>
      <c r="D191" s="8">
        <v>80161504</v>
      </c>
      <c r="E191" s="8"/>
      <c r="F191" s="8"/>
      <c r="G191" s="8" t="s">
        <v>570</v>
      </c>
      <c r="H191" s="8" t="s">
        <v>35</v>
      </c>
      <c r="I191" s="8" t="s">
        <v>63</v>
      </c>
      <c r="J191" s="41">
        <v>2</v>
      </c>
      <c r="K191" s="8" t="s">
        <v>76</v>
      </c>
      <c r="L191" s="8">
        <v>4</v>
      </c>
      <c r="M191" s="8" t="s">
        <v>39</v>
      </c>
      <c r="N191" s="8" t="s">
        <v>1177</v>
      </c>
      <c r="O191" s="8" t="s">
        <v>54</v>
      </c>
      <c r="P191" s="8">
        <v>0</v>
      </c>
      <c r="Q191" s="8" t="s">
        <v>41</v>
      </c>
      <c r="R191" s="5">
        <v>7000000</v>
      </c>
      <c r="S191" s="5">
        <f t="shared" si="20"/>
        <v>28000000</v>
      </c>
      <c r="T191" s="5">
        <f t="shared" si="19"/>
        <v>28000000</v>
      </c>
      <c r="U191" s="5" t="s">
        <v>42</v>
      </c>
      <c r="V191" s="8" t="s">
        <v>43</v>
      </c>
      <c r="W191" s="8" t="s">
        <v>60</v>
      </c>
      <c r="X191" s="8">
        <v>3009133992</v>
      </c>
      <c r="Y191" s="8" t="s">
        <v>567</v>
      </c>
      <c r="Z191" s="8"/>
      <c r="AA191" s="8" t="s">
        <v>61</v>
      </c>
      <c r="AB191" s="8" t="s">
        <v>450</v>
      </c>
      <c r="AC191" s="8" t="s">
        <v>399</v>
      </c>
      <c r="AD191" s="18"/>
      <c r="AE191" s="18"/>
    </row>
    <row r="192" spans="1:31" ht="82.5" x14ac:dyDescent="0.25">
      <c r="A192" s="18" t="s">
        <v>65</v>
      </c>
      <c r="B192" s="8" t="s">
        <v>61</v>
      </c>
      <c r="C192" s="34">
        <v>191</v>
      </c>
      <c r="D192" s="8">
        <v>80161504</v>
      </c>
      <c r="E192" s="8"/>
      <c r="F192" s="8"/>
      <c r="G192" s="8" t="s">
        <v>571</v>
      </c>
      <c r="H192" s="8" t="s">
        <v>35</v>
      </c>
      <c r="I192" s="8" t="s">
        <v>53</v>
      </c>
      <c r="J192" s="41">
        <v>3</v>
      </c>
      <c r="K192" s="8" t="s">
        <v>195</v>
      </c>
      <c r="L192" s="8">
        <v>4</v>
      </c>
      <c r="M192" s="8" t="s">
        <v>39</v>
      </c>
      <c r="N192" s="8" t="s">
        <v>1177</v>
      </c>
      <c r="O192" s="8" t="s">
        <v>54</v>
      </c>
      <c r="P192" s="8">
        <v>0</v>
      </c>
      <c r="Q192" s="8" t="s">
        <v>41</v>
      </c>
      <c r="R192" s="5">
        <v>2500000</v>
      </c>
      <c r="S192" s="5">
        <f t="shared" si="20"/>
        <v>10000000</v>
      </c>
      <c r="T192" s="5">
        <f t="shared" si="19"/>
        <v>10000000</v>
      </c>
      <c r="U192" s="5" t="s">
        <v>42</v>
      </c>
      <c r="V192" s="8" t="s">
        <v>43</v>
      </c>
      <c r="W192" s="8" t="s">
        <v>572</v>
      </c>
      <c r="X192" s="8">
        <v>3009133992</v>
      </c>
      <c r="Y192" s="8" t="s">
        <v>573</v>
      </c>
      <c r="Z192" s="8"/>
      <c r="AA192" s="8" t="s">
        <v>61</v>
      </c>
      <c r="AB192" s="8" t="s">
        <v>450</v>
      </c>
      <c r="AC192" s="8" t="s">
        <v>399</v>
      </c>
      <c r="AD192" s="18"/>
      <c r="AE192" s="18"/>
    </row>
    <row r="193" spans="1:31" ht="82.5" x14ac:dyDescent="0.25">
      <c r="A193" s="18" t="s">
        <v>67</v>
      </c>
      <c r="B193" s="8" t="s">
        <v>61</v>
      </c>
      <c r="C193" s="34">
        <v>192</v>
      </c>
      <c r="D193" s="8">
        <v>80161504</v>
      </c>
      <c r="E193" s="8"/>
      <c r="F193" s="8"/>
      <c r="G193" s="8" t="s">
        <v>574</v>
      </c>
      <c r="H193" s="8" t="s">
        <v>35</v>
      </c>
      <c r="I193" s="8" t="s">
        <v>53</v>
      </c>
      <c r="J193" s="41">
        <v>3</v>
      </c>
      <c r="K193" s="8" t="s">
        <v>195</v>
      </c>
      <c r="L193" s="8">
        <v>4</v>
      </c>
      <c r="M193" s="8" t="s">
        <v>39</v>
      </c>
      <c r="N193" s="8" t="s">
        <v>1177</v>
      </c>
      <c r="O193" s="8" t="s">
        <v>54</v>
      </c>
      <c r="P193" s="8">
        <v>0</v>
      </c>
      <c r="Q193" s="8" t="s">
        <v>41</v>
      </c>
      <c r="R193" s="5">
        <v>2500000</v>
      </c>
      <c r="S193" s="5">
        <f t="shared" si="20"/>
        <v>10000000</v>
      </c>
      <c r="T193" s="5">
        <f t="shared" si="19"/>
        <v>10000000</v>
      </c>
      <c r="U193" s="5" t="s">
        <v>42</v>
      </c>
      <c r="V193" s="8" t="s">
        <v>43</v>
      </c>
      <c r="W193" s="8" t="s">
        <v>572</v>
      </c>
      <c r="X193" s="8">
        <v>3009133992</v>
      </c>
      <c r="Y193" s="8" t="s">
        <v>573</v>
      </c>
      <c r="Z193" s="8"/>
      <c r="AA193" s="8" t="s">
        <v>61</v>
      </c>
      <c r="AB193" s="8" t="s">
        <v>450</v>
      </c>
      <c r="AC193" s="8" t="s">
        <v>399</v>
      </c>
      <c r="AD193" s="18"/>
      <c r="AE193" s="18"/>
    </row>
    <row r="194" spans="1:31" ht="49.5" x14ac:dyDescent="0.25">
      <c r="A194" s="18" t="s">
        <v>68</v>
      </c>
      <c r="B194" s="8" t="s">
        <v>61</v>
      </c>
      <c r="C194" s="34">
        <v>193</v>
      </c>
      <c r="D194" s="8">
        <v>80161504</v>
      </c>
      <c r="E194" s="8"/>
      <c r="F194" s="8"/>
      <c r="G194" s="8" t="s">
        <v>575</v>
      </c>
      <c r="H194" s="8" t="s">
        <v>35</v>
      </c>
      <c r="I194" s="8" t="s">
        <v>63</v>
      </c>
      <c r="J194" s="41">
        <v>2</v>
      </c>
      <c r="K194" s="8" t="s">
        <v>76</v>
      </c>
      <c r="L194" s="8">
        <v>4</v>
      </c>
      <c r="M194" s="8" t="s">
        <v>39</v>
      </c>
      <c r="N194" s="8" t="s">
        <v>1177</v>
      </c>
      <c r="O194" s="8" t="s">
        <v>54</v>
      </c>
      <c r="P194" s="8">
        <v>0</v>
      </c>
      <c r="Q194" s="8" t="s">
        <v>41</v>
      </c>
      <c r="R194" s="5">
        <v>7500000</v>
      </c>
      <c r="S194" s="5">
        <f t="shared" si="20"/>
        <v>30000000</v>
      </c>
      <c r="T194" s="5">
        <f t="shared" si="19"/>
        <v>30000000</v>
      </c>
      <c r="U194" s="5" t="s">
        <v>42</v>
      </c>
      <c r="V194" s="8" t="s">
        <v>43</v>
      </c>
      <c r="W194" s="8" t="s">
        <v>572</v>
      </c>
      <c r="X194" s="8">
        <v>3009133992</v>
      </c>
      <c r="Y194" s="8" t="s">
        <v>573</v>
      </c>
      <c r="Z194" s="8"/>
      <c r="AA194" s="8" t="s">
        <v>61</v>
      </c>
      <c r="AB194" s="8" t="s">
        <v>450</v>
      </c>
      <c r="AC194" s="8" t="s">
        <v>399</v>
      </c>
      <c r="AD194" s="18"/>
      <c r="AE194" s="18"/>
    </row>
    <row r="195" spans="1:31" ht="99" customHeight="1" x14ac:dyDescent="0.25">
      <c r="A195" s="18" t="s">
        <v>128</v>
      </c>
      <c r="B195" s="8" t="s">
        <v>129</v>
      </c>
      <c r="C195" s="34">
        <v>194</v>
      </c>
      <c r="D195" s="8">
        <v>82121802</v>
      </c>
      <c r="E195" s="8"/>
      <c r="F195" s="8"/>
      <c r="G195" s="8" t="s">
        <v>610</v>
      </c>
      <c r="H195" s="8" t="s">
        <v>404</v>
      </c>
      <c r="I195" s="8" t="s">
        <v>37</v>
      </c>
      <c r="J195" s="41">
        <v>1</v>
      </c>
      <c r="K195" s="8" t="s">
        <v>38</v>
      </c>
      <c r="L195" s="8">
        <v>10.9</v>
      </c>
      <c r="M195" s="8" t="s">
        <v>39</v>
      </c>
      <c r="N195" s="8" t="s">
        <v>1177</v>
      </c>
      <c r="O195" s="8" t="s">
        <v>54</v>
      </c>
      <c r="P195" s="8">
        <v>0</v>
      </c>
      <c r="Q195" s="8" t="s">
        <v>41</v>
      </c>
      <c r="R195" s="5"/>
      <c r="S195" s="5">
        <v>40000000</v>
      </c>
      <c r="T195" s="5">
        <f t="shared" si="19"/>
        <v>40000000</v>
      </c>
      <c r="U195" s="5" t="s">
        <v>42</v>
      </c>
      <c r="V195" s="8" t="s">
        <v>43</v>
      </c>
      <c r="W195" s="8" t="s">
        <v>611</v>
      </c>
      <c r="X195" s="8">
        <v>3009133992</v>
      </c>
      <c r="Y195" s="8" t="s">
        <v>612</v>
      </c>
      <c r="Z195" s="8"/>
      <c r="AA195" s="8" t="s">
        <v>403</v>
      </c>
      <c r="AB195" s="8" t="s">
        <v>1045</v>
      </c>
      <c r="AC195" s="8" t="s">
        <v>399</v>
      </c>
      <c r="AD195" s="18"/>
      <c r="AE195" s="18"/>
    </row>
    <row r="196" spans="1:31" ht="49.5" customHeight="1" x14ac:dyDescent="0.25">
      <c r="A196" s="18" t="s">
        <v>613</v>
      </c>
      <c r="B196" s="8" t="s">
        <v>129</v>
      </c>
      <c r="C196" s="34">
        <v>195</v>
      </c>
      <c r="D196" s="8">
        <v>82121506</v>
      </c>
      <c r="E196" s="8"/>
      <c r="F196" s="8"/>
      <c r="G196" s="8" t="s">
        <v>131</v>
      </c>
      <c r="H196" s="8" t="s">
        <v>404</v>
      </c>
      <c r="I196" s="8" t="s">
        <v>37</v>
      </c>
      <c r="J196" s="41">
        <v>1</v>
      </c>
      <c r="K196" s="8" t="s">
        <v>38</v>
      </c>
      <c r="L196" s="8">
        <v>10.9</v>
      </c>
      <c r="M196" s="8" t="s">
        <v>39</v>
      </c>
      <c r="N196" s="8" t="s">
        <v>1177</v>
      </c>
      <c r="O196" s="8" t="s">
        <v>54</v>
      </c>
      <c r="P196" s="8">
        <v>0</v>
      </c>
      <c r="Q196" s="8" t="s">
        <v>41</v>
      </c>
      <c r="R196" s="5">
        <v>642201.83486238529</v>
      </c>
      <c r="S196" s="5">
        <v>6000000</v>
      </c>
      <c r="T196" s="5">
        <f t="shared" si="19"/>
        <v>6000000</v>
      </c>
      <c r="U196" s="5" t="s">
        <v>42</v>
      </c>
      <c r="V196" s="8" t="s">
        <v>43</v>
      </c>
      <c r="W196" s="8" t="s">
        <v>611</v>
      </c>
      <c r="X196" s="8">
        <v>3009133992</v>
      </c>
      <c r="Y196" s="8" t="s">
        <v>612</v>
      </c>
      <c r="Z196" s="8"/>
      <c r="AA196" s="8" t="s">
        <v>403</v>
      </c>
      <c r="AB196" s="8" t="s">
        <v>450</v>
      </c>
      <c r="AC196" s="8" t="s">
        <v>399</v>
      </c>
      <c r="AD196" s="18"/>
      <c r="AE196" s="18"/>
    </row>
    <row r="197" spans="1:31" ht="49.5" customHeight="1" x14ac:dyDescent="0.25">
      <c r="A197" s="18" t="s">
        <v>614</v>
      </c>
      <c r="B197" s="8" t="s">
        <v>129</v>
      </c>
      <c r="C197" s="34">
        <v>196</v>
      </c>
      <c r="D197" s="8" t="s">
        <v>832</v>
      </c>
      <c r="E197" s="8"/>
      <c r="F197" s="8"/>
      <c r="G197" s="8" t="s">
        <v>615</v>
      </c>
      <c r="H197" s="8" t="s">
        <v>404</v>
      </c>
      <c r="I197" s="8" t="s">
        <v>37</v>
      </c>
      <c r="J197" s="41">
        <v>1</v>
      </c>
      <c r="K197" s="8" t="s">
        <v>38</v>
      </c>
      <c r="L197" s="8">
        <v>10.9</v>
      </c>
      <c r="M197" s="8" t="s">
        <v>39</v>
      </c>
      <c r="N197" s="8" t="s">
        <v>1177</v>
      </c>
      <c r="O197" s="8" t="s">
        <v>54</v>
      </c>
      <c r="P197" s="8">
        <v>0</v>
      </c>
      <c r="Q197" s="8" t="s">
        <v>41</v>
      </c>
      <c r="R197" s="5">
        <v>403669.72477064218</v>
      </c>
      <c r="S197" s="5">
        <f t="shared" ref="S197:S210" si="21">+R197*L197</f>
        <v>4400000</v>
      </c>
      <c r="T197" s="5">
        <f t="shared" si="19"/>
        <v>4400000</v>
      </c>
      <c r="U197" s="5" t="s">
        <v>42</v>
      </c>
      <c r="V197" s="8" t="s">
        <v>43</v>
      </c>
      <c r="W197" s="8" t="s">
        <v>616</v>
      </c>
      <c r="X197" s="8">
        <v>3009133992</v>
      </c>
      <c r="Y197" s="8" t="s">
        <v>617</v>
      </c>
      <c r="Z197" s="8"/>
      <c r="AA197" s="8" t="s">
        <v>403</v>
      </c>
      <c r="AB197" s="8" t="s">
        <v>1045</v>
      </c>
      <c r="AC197" s="8" t="s">
        <v>399</v>
      </c>
      <c r="AD197" s="18"/>
      <c r="AE197" s="18"/>
    </row>
    <row r="198" spans="1:31" ht="82.5" customHeight="1" x14ac:dyDescent="0.25">
      <c r="A198" s="18" t="s">
        <v>618</v>
      </c>
      <c r="B198" s="8" t="s">
        <v>129</v>
      </c>
      <c r="C198" s="34">
        <v>197</v>
      </c>
      <c r="D198" s="8">
        <v>80161504</v>
      </c>
      <c r="E198" s="8"/>
      <c r="F198" s="8"/>
      <c r="G198" s="8" t="s">
        <v>619</v>
      </c>
      <c r="H198" s="8" t="s">
        <v>35</v>
      </c>
      <c r="I198" s="8" t="s">
        <v>63</v>
      </c>
      <c r="J198" s="41">
        <v>2</v>
      </c>
      <c r="K198" s="8" t="s">
        <v>76</v>
      </c>
      <c r="L198" s="8">
        <v>4</v>
      </c>
      <c r="M198" s="8" t="s">
        <v>39</v>
      </c>
      <c r="N198" s="8" t="s">
        <v>1177</v>
      </c>
      <c r="O198" s="8" t="s">
        <v>54</v>
      </c>
      <c r="P198" s="8">
        <v>0</v>
      </c>
      <c r="Q198" s="8" t="s">
        <v>41</v>
      </c>
      <c r="R198" s="5">
        <v>5000000</v>
      </c>
      <c r="S198" s="5">
        <f t="shared" si="21"/>
        <v>20000000</v>
      </c>
      <c r="T198" s="52">
        <f t="shared" si="19"/>
        <v>20000000</v>
      </c>
      <c r="U198" s="5" t="s">
        <v>42</v>
      </c>
      <c r="V198" s="8" t="s">
        <v>43</v>
      </c>
      <c r="W198" s="8" t="s">
        <v>611</v>
      </c>
      <c r="X198" s="8">
        <v>3009133992</v>
      </c>
      <c r="Y198" s="8" t="s">
        <v>612</v>
      </c>
      <c r="Z198" s="8"/>
      <c r="AA198" s="8" t="s">
        <v>403</v>
      </c>
      <c r="AB198" s="8" t="s">
        <v>405</v>
      </c>
      <c r="AC198" s="8" t="s">
        <v>399</v>
      </c>
      <c r="AD198" s="18"/>
      <c r="AE198" s="18"/>
    </row>
    <row r="199" spans="1:31" ht="66" customHeight="1" x14ac:dyDescent="0.25">
      <c r="A199" s="18" t="s">
        <v>620</v>
      </c>
      <c r="B199" s="8" t="s">
        <v>129</v>
      </c>
      <c r="C199" s="34">
        <v>198</v>
      </c>
      <c r="D199" s="8">
        <v>80161504</v>
      </c>
      <c r="E199" s="8"/>
      <c r="F199" s="8"/>
      <c r="G199" s="8" t="s">
        <v>831</v>
      </c>
      <c r="H199" s="8" t="s">
        <v>35</v>
      </c>
      <c r="I199" s="8" t="s">
        <v>63</v>
      </c>
      <c r="J199" s="41">
        <v>2</v>
      </c>
      <c r="K199" s="8" t="s">
        <v>76</v>
      </c>
      <c r="L199" s="8">
        <v>4</v>
      </c>
      <c r="M199" s="8" t="s">
        <v>39</v>
      </c>
      <c r="N199" s="8" t="s">
        <v>1177</v>
      </c>
      <c r="O199" s="8" t="s">
        <v>54</v>
      </c>
      <c r="P199" s="8">
        <v>0</v>
      </c>
      <c r="Q199" s="8" t="s">
        <v>41</v>
      </c>
      <c r="R199" s="5">
        <v>4500000</v>
      </c>
      <c r="S199" s="5">
        <f t="shared" si="21"/>
        <v>18000000</v>
      </c>
      <c r="T199" s="52">
        <f t="shared" si="19"/>
        <v>18000000</v>
      </c>
      <c r="U199" s="5" t="s">
        <v>42</v>
      </c>
      <c r="V199" s="8" t="s">
        <v>43</v>
      </c>
      <c r="W199" s="8" t="s">
        <v>611</v>
      </c>
      <c r="X199" s="8">
        <v>3009133992</v>
      </c>
      <c r="Y199" s="8" t="s">
        <v>612</v>
      </c>
      <c r="Z199" s="8"/>
      <c r="AA199" s="8" t="s">
        <v>403</v>
      </c>
      <c r="AB199" s="8" t="s">
        <v>405</v>
      </c>
      <c r="AC199" s="8" t="s">
        <v>399</v>
      </c>
      <c r="AD199" s="18"/>
      <c r="AE199" s="18"/>
    </row>
    <row r="200" spans="1:31" ht="66" customHeight="1" x14ac:dyDescent="0.25">
      <c r="A200" s="18" t="s">
        <v>621</v>
      </c>
      <c r="B200" s="8" t="s">
        <v>129</v>
      </c>
      <c r="C200" s="34">
        <v>199</v>
      </c>
      <c r="D200" s="8">
        <v>80111600</v>
      </c>
      <c r="E200" s="8"/>
      <c r="F200" s="8"/>
      <c r="G200" s="8" t="s">
        <v>622</v>
      </c>
      <c r="H200" s="8" t="s">
        <v>44</v>
      </c>
      <c r="I200" s="8" t="s">
        <v>63</v>
      </c>
      <c r="J200" s="41">
        <v>2</v>
      </c>
      <c r="K200" s="8" t="s">
        <v>76</v>
      </c>
      <c r="L200" s="8">
        <v>4</v>
      </c>
      <c r="M200" s="8" t="s">
        <v>39</v>
      </c>
      <c r="N200" s="8" t="s">
        <v>1177</v>
      </c>
      <c r="O200" s="8" t="s">
        <v>54</v>
      </c>
      <c r="P200" s="8">
        <v>0</v>
      </c>
      <c r="Q200" s="8" t="s">
        <v>41</v>
      </c>
      <c r="R200" s="5">
        <v>3000000</v>
      </c>
      <c r="S200" s="5">
        <f t="shared" si="21"/>
        <v>12000000</v>
      </c>
      <c r="T200" s="52">
        <f t="shared" si="19"/>
        <v>12000000</v>
      </c>
      <c r="U200" s="5" t="s">
        <v>42</v>
      </c>
      <c r="V200" s="8" t="s">
        <v>43</v>
      </c>
      <c r="W200" s="8" t="s">
        <v>611</v>
      </c>
      <c r="X200" s="8">
        <v>3009133992</v>
      </c>
      <c r="Y200" s="8" t="s">
        <v>612</v>
      </c>
      <c r="Z200" s="8"/>
      <c r="AA200" s="8" t="s">
        <v>403</v>
      </c>
      <c r="AB200" s="8" t="s">
        <v>450</v>
      </c>
      <c r="AC200" s="8" t="s">
        <v>399</v>
      </c>
      <c r="AD200" s="18"/>
      <c r="AE200" s="18"/>
    </row>
    <row r="201" spans="1:31" ht="82.5" customHeight="1" x14ac:dyDescent="0.25">
      <c r="A201" s="18" t="s">
        <v>623</v>
      </c>
      <c r="B201" s="8" t="s">
        <v>129</v>
      </c>
      <c r="C201" s="34">
        <v>200</v>
      </c>
      <c r="D201" s="8">
        <v>80161504</v>
      </c>
      <c r="E201" s="8"/>
      <c r="F201" s="8"/>
      <c r="G201" s="8" t="s">
        <v>624</v>
      </c>
      <c r="H201" s="8" t="s">
        <v>35</v>
      </c>
      <c r="I201" s="8" t="s">
        <v>63</v>
      </c>
      <c r="J201" s="41">
        <v>2</v>
      </c>
      <c r="K201" s="8" t="s">
        <v>76</v>
      </c>
      <c r="L201" s="8">
        <v>4</v>
      </c>
      <c r="M201" s="8" t="s">
        <v>39</v>
      </c>
      <c r="N201" s="8" t="s">
        <v>1177</v>
      </c>
      <c r="O201" s="8" t="s">
        <v>54</v>
      </c>
      <c r="P201" s="8">
        <v>0</v>
      </c>
      <c r="Q201" s="8" t="s">
        <v>41</v>
      </c>
      <c r="R201" s="5">
        <v>5000000</v>
      </c>
      <c r="S201" s="5">
        <f t="shared" si="21"/>
        <v>20000000</v>
      </c>
      <c r="T201" s="52">
        <f t="shared" si="19"/>
        <v>20000000</v>
      </c>
      <c r="U201" s="5" t="s">
        <v>42</v>
      </c>
      <c r="V201" s="8" t="s">
        <v>43</v>
      </c>
      <c r="W201" s="8" t="s">
        <v>616</v>
      </c>
      <c r="X201" s="8">
        <v>3009133992</v>
      </c>
      <c r="Y201" s="8" t="s">
        <v>617</v>
      </c>
      <c r="Z201" s="8"/>
      <c r="AA201" s="8" t="s">
        <v>403</v>
      </c>
      <c r="AB201" s="8" t="s">
        <v>405</v>
      </c>
      <c r="AC201" s="8" t="s">
        <v>399</v>
      </c>
      <c r="AD201" s="18"/>
      <c r="AE201" s="18"/>
    </row>
    <row r="202" spans="1:31" ht="66" customHeight="1" x14ac:dyDescent="0.25">
      <c r="A202" s="18" t="s">
        <v>625</v>
      </c>
      <c r="B202" s="8" t="s">
        <v>129</v>
      </c>
      <c r="C202" s="34">
        <v>201</v>
      </c>
      <c r="D202" s="8">
        <v>80161504</v>
      </c>
      <c r="E202" s="8"/>
      <c r="F202" s="8"/>
      <c r="G202" s="8" t="s">
        <v>626</v>
      </c>
      <c r="H202" s="8" t="s">
        <v>35</v>
      </c>
      <c r="I202" s="8" t="s">
        <v>63</v>
      </c>
      <c r="J202" s="41">
        <v>2</v>
      </c>
      <c r="K202" s="8" t="s">
        <v>76</v>
      </c>
      <c r="L202" s="8">
        <v>4</v>
      </c>
      <c r="M202" s="8" t="s">
        <v>39</v>
      </c>
      <c r="N202" s="8" t="s">
        <v>1177</v>
      </c>
      <c r="O202" s="8" t="s">
        <v>54</v>
      </c>
      <c r="P202" s="8">
        <v>0</v>
      </c>
      <c r="Q202" s="8" t="s">
        <v>41</v>
      </c>
      <c r="R202" s="5">
        <v>5000000</v>
      </c>
      <c r="S202" s="5">
        <f t="shared" si="21"/>
        <v>20000000</v>
      </c>
      <c r="T202" s="52">
        <f t="shared" si="19"/>
        <v>20000000</v>
      </c>
      <c r="U202" s="5" t="s">
        <v>42</v>
      </c>
      <c r="V202" s="8" t="s">
        <v>43</v>
      </c>
      <c r="W202" s="8" t="s">
        <v>616</v>
      </c>
      <c r="X202" s="8">
        <v>3009133992</v>
      </c>
      <c r="Y202" s="8" t="s">
        <v>617</v>
      </c>
      <c r="Z202" s="8"/>
      <c r="AA202" s="8" t="s">
        <v>403</v>
      </c>
      <c r="AB202" s="8" t="s">
        <v>405</v>
      </c>
      <c r="AC202" s="8" t="s">
        <v>399</v>
      </c>
      <c r="AD202" s="18"/>
      <c r="AE202" s="18"/>
    </row>
    <row r="203" spans="1:31" ht="99" customHeight="1" x14ac:dyDescent="0.25">
      <c r="A203" s="18" t="s">
        <v>627</v>
      </c>
      <c r="B203" s="8" t="s">
        <v>129</v>
      </c>
      <c r="C203" s="34">
        <v>202</v>
      </c>
      <c r="D203" s="8">
        <v>80161504</v>
      </c>
      <c r="E203" s="8"/>
      <c r="F203" s="8"/>
      <c r="G203" s="8" t="s">
        <v>628</v>
      </c>
      <c r="H203" s="8" t="s">
        <v>35</v>
      </c>
      <c r="I203" s="8" t="s">
        <v>63</v>
      </c>
      <c r="J203" s="41">
        <v>2</v>
      </c>
      <c r="K203" s="8" t="s">
        <v>76</v>
      </c>
      <c r="L203" s="8">
        <v>4</v>
      </c>
      <c r="M203" s="8" t="s">
        <v>39</v>
      </c>
      <c r="N203" s="8" t="s">
        <v>1177</v>
      </c>
      <c r="O203" s="8" t="s">
        <v>54</v>
      </c>
      <c r="P203" s="8">
        <v>0</v>
      </c>
      <c r="Q203" s="8" t="s">
        <v>41</v>
      </c>
      <c r="R203" s="5">
        <v>5000000</v>
      </c>
      <c r="S203" s="5">
        <f t="shared" si="21"/>
        <v>20000000</v>
      </c>
      <c r="T203" s="52">
        <f t="shared" si="19"/>
        <v>20000000</v>
      </c>
      <c r="U203" s="5" t="s">
        <v>42</v>
      </c>
      <c r="V203" s="8" t="s">
        <v>43</v>
      </c>
      <c r="W203" s="8" t="s">
        <v>616</v>
      </c>
      <c r="X203" s="8">
        <v>3009133992</v>
      </c>
      <c r="Y203" s="8" t="s">
        <v>617</v>
      </c>
      <c r="Z203" s="8"/>
      <c r="AA203" s="8" t="s">
        <v>403</v>
      </c>
      <c r="AB203" s="8" t="s">
        <v>405</v>
      </c>
      <c r="AC203" s="8" t="s">
        <v>399</v>
      </c>
      <c r="AD203" s="18"/>
      <c r="AE203" s="18"/>
    </row>
    <row r="204" spans="1:31" ht="49.5" customHeight="1" x14ac:dyDescent="0.25">
      <c r="A204" s="18" t="s">
        <v>629</v>
      </c>
      <c r="B204" s="8" t="s">
        <v>129</v>
      </c>
      <c r="C204" s="34">
        <v>203</v>
      </c>
      <c r="D204" s="8">
        <v>80161504</v>
      </c>
      <c r="E204" s="8"/>
      <c r="F204" s="8"/>
      <c r="G204" s="8" t="s">
        <v>630</v>
      </c>
      <c r="H204" s="8" t="s">
        <v>35</v>
      </c>
      <c r="I204" s="8" t="s">
        <v>63</v>
      </c>
      <c r="J204" s="41">
        <v>2</v>
      </c>
      <c r="K204" s="8" t="s">
        <v>76</v>
      </c>
      <c r="L204" s="8">
        <v>4</v>
      </c>
      <c r="M204" s="8" t="s">
        <v>39</v>
      </c>
      <c r="N204" s="8" t="s">
        <v>1177</v>
      </c>
      <c r="O204" s="8" t="s">
        <v>54</v>
      </c>
      <c r="P204" s="8">
        <v>0</v>
      </c>
      <c r="Q204" s="8" t="s">
        <v>41</v>
      </c>
      <c r="R204" s="5">
        <v>4000000</v>
      </c>
      <c r="S204" s="5">
        <f t="shared" si="21"/>
        <v>16000000</v>
      </c>
      <c r="T204" s="52">
        <f t="shared" si="19"/>
        <v>16000000</v>
      </c>
      <c r="U204" s="5" t="s">
        <v>42</v>
      </c>
      <c r="V204" s="8" t="s">
        <v>43</v>
      </c>
      <c r="W204" s="8" t="s">
        <v>616</v>
      </c>
      <c r="X204" s="8">
        <v>3009133992</v>
      </c>
      <c r="Y204" s="8" t="s">
        <v>617</v>
      </c>
      <c r="Z204" s="8"/>
      <c r="AA204" s="8" t="s">
        <v>403</v>
      </c>
      <c r="AB204" s="8" t="s">
        <v>405</v>
      </c>
      <c r="AC204" s="8" t="s">
        <v>399</v>
      </c>
      <c r="AD204" s="18"/>
      <c r="AE204" s="18"/>
    </row>
    <row r="205" spans="1:31" ht="82.5" customHeight="1" x14ac:dyDescent="0.25">
      <c r="A205" s="18" t="s">
        <v>631</v>
      </c>
      <c r="B205" s="8" t="s">
        <v>129</v>
      </c>
      <c r="C205" s="34">
        <v>204</v>
      </c>
      <c r="D205" s="8">
        <v>80111600</v>
      </c>
      <c r="E205" s="8"/>
      <c r="F205" s="8"/>
      <c r="G205" s="8" t="s">
        <v>632</v>
      </c>
      <c r="H205" s="8" t="s">
        <v>44</v>
      </c>
      <c r="I205" s="8" t="s">
        <v>63</v>
      </c>
      <c r="J205" s="41">
        <v>2</v>
      </c>
      <c r="K205" s="8" t="s">
        <v>76</v>
      </c>
      <c r="L205" s="8">
        <v>4</v>
      </c>
      <c r="M205" s="8" t="s">
        <v>39</v>
      </c>
      <c r="N205" s="8" t="s">
        <v>1177</v>
      </c>
      <c r="O205" s="8" t="s">
        <v>54</v>
      </c>
      <c r="P205" s="8">
        <v>0</v>
      </c>
      <c r="Q205" s="8" t="s">
        <v>41</v>
      </c>
      <c r="R205" s="5">
        <v>3000000</v>
      </c>
      <c r="S205" s="5">
        <f t="shared" si="21"/>
        <v>12000000</v>
      </c>
      <c r="T205" s="52">
        <f t="shared" si="19"/>
        <v>12000000</v>
      </c>
      <c r="U205" s="5" t="s">
        <v>42</v>
      </c>
      <c r="V205" s="8" t="s">
        <v>43</v>
      </c>
      <c r="W205" s="8" t="s">
        <v>616</v>
      </c>
      <c r="X205" s="8">
        <v>3009133992</v>
      </c>
      <c r="Y205" s="8" t="s">
        <v>617</v>
      </c>
      <c r="Z205" s="8"/>
      <c r="AA205" s="8" t="s">
        <v>403</v>
      </c>
      <c r="AB205" s="8" t="s">
        <v>450</v>
      </c>
      <c r="AC205" s="8" t="s">
        <v>399</v>
      </c>
      <c r="AD205" s="18"/>
      <c r="AE205" s="18"/>
    </row>
    <row r="206" spans="1:31" ht="82.5" customHeight="1" x14ac:dyDescent="0.25">
      <c r="A206" s="18" t="s">
        <v>633</v>
      </c>
      <c r="B206" s="8" t="s">
        <v>129</v>
      </c>
      <c r="C206" s="34">
        <v>205</v>
      </c>
      <c r="D206" s="8">
        <v>80161504</v>
      </c>
      <c r="E206" s="8"/>
      <c r="F206" s="8"/>
      <c r="G206" s="8" t="s">
        <v>634</v>
      </c>
      <c r="H206" s="8" t="s">
        <v>35</v>
      </c>
      <c r="I206" s="8" t="s">
        <v>63</v>
      </c>
      <c r="J206" s="41">
        <v>2</v>
      </c>
      <c r="K206" s="8" t="s">
        <v>76</v>
      </c>
      <c r="L206" s="8">
        <v>4</v>
      </c>
      <c r="M206" s="8" t="s">
        <v>39</v>
      </c>
      <c r="N206" s="8" t="s">
        <v>1177</v>
      </c>
      <c r="O206" s="8" t="s">
        <v>54</v>
      </c>
      <c r="P206" s="8">
        <v>0</v>
      </c>
      <c r="Q206" s="8" t="s">
        <v>41</v>
      </c>
      <c r="R206" s="5">
        <v>5000000</v>
      </c>
      <c r="S206" s="5">
        <f t="shared" si="21"/>
        <v>20000000</v>
      </c>
      <c r="T206" s="52">
        <f t="shared" si="19"/>
        <v>20000000</v>
      </c>
      <c r="U206" s="5" t="s">
        <v>42</v>
      </c>
      <c r="V206" s="8" t="s">
        <v>43</v>
      </c>
      <c r="W206" s="8" t="s">
        <v>616</v>
      </c>
      <c r="X206" s="8">
        <v>3009133992</v>
      </c>
      <c r="Y206" s="8" t="s">
        <v>617</v>
      </c>
      <c r="Z206" s="8"/>
      <c r="AA206" s="8" t="s">
        <v>403</v>
      </c>
      <c r="AB206" s="8" t="s">
        <v>405</v>
      </c>
      <c r="AC206" s="8" t="s">
        <v>399</v>
      </c>
      <c r="AD206" s="18"/>
      <c r="AE206" s="18"/>
    </row>
    <row r="207" spans="1:31" ht="49.5" customHeight="1" x14ac:dyDescent="0.25">
      <c r="A207" s="18" t="s">
        <v>635</v>
      </c>
      <c r="B207" s="8" t="s">
        <v>129</v>
      </c>
      <c r="C207" s="34">
        <v>206</v>
      </c>
      <c r="D207" s="8">
        <v>80161504</v>
      </c>
      <c r="E207" s="8"/>
      <c r="F207" s="8"/>
      <c r="G207" s="8" t="s">
        <v>636</v>
      </c>
      <c r="H207" s="8" t="s">
        <v>35</v>
      </c>
      <c r="I207" s="8" t="s">
        <v>63</v>
      </c>
      <c r="J207" s="41">
        <v>2</v>
      </c>
      <c r="K207" s="8" t="s">
        <v>76</v>
      </c>
      <c r="L207" s="8">
        <v>4</v>
      </c>
      <c r="M207" s="8" t="s">
        <v>39</v>
      </c>
      <c r="N207" s="8" t="s">
        <v>1177</v>
      </c>
      <c r="O207" s="8" t="s">
        <v>54</v>
      </c>
      <c r="P207" s="8">
        <v>0</v>
      </c>
      <c r="Q207" s="8" t="s">
        <v>41</v>
      </c>
      <c r="R207" s="5">
        <v>8000000</v>
      </c>
      <c r="S207" s="5">
        <f t="shared" si="21"/>
        <v>32000000</v>
      </c>
      <c r="T207" s="52">
        <f t="shared" si="19"/>
        <v>32000000</v>
      </c>
      <c r="U207" s="5" t="s">
        <v>42</v>
      </c>
      <c r="V207" s="8" t="s">
        <v>43</v>
      </c>
      <c r="W207" s="8" t="s">
        <v>401</v>
      </c>
      <c r="X207" s="8">
        <v>3009133992</v>
      </c>
      <c r="Y207" s="8" t="s">
        <v>402</v>
      </c>
      <c r="Z207" s="8"/>
      <c r="AA207" s="8" t="s">
        <v>403</v>
      </c>
      <c r="AB207" s="8" t="s">
        <v>405</v>
      </c>
      <c r="AC207" s="8" t="s">
        <v>399</v>
      </c>
      <c r="AD207" s="18"/>
      <c r="AE207" s="18"/>
    </row>
    <row r="208" spans="1:31" ht="82.5" customHeight="1" x14ac:dyDescent="0.25">
      <c r="A208" s="18" t="s">
        <v>637</v>
      </c>
      <c r="B208" s="8" t="s">
        <v>129</v>
      </c>
      <c r="C208" s="34">
        <v>207</v>
      </c>
      <c r="D208" s="8">
        <v>80161504</v>
      </c>
      <c r="E208" s="8"/>
      <c r="F208" s="8"/>
      <c r="G208" s="8" t="s">
        <v>638</v>
      </c>
      <c r="H208" s="8" t="s">
        <v>35</v>
      </c>
      <c r="I208" s="8" t="s">
        <v>63</v>
      </c>
      <c r="J208" s="41">
        <v>2</v>
      </c>
      <c r="K208" s="8" t="s">
        <v>76</v>
      </c>
      <c r="L208" s="8">
        <v>4</v>
      </c>
      <c r="M208" s="8" t="s">
        <v>39</v>
      </c>
      <c r="N208" s="8" t="s">
        <v>1177</v>
      </c>
      <c r="O208" s="8" t="s">
        <v>54</v>
      </c>
      <c r="P208" s="8">
        <v>0</v>
      </c>
      <c r="Q208" s="8" t="s">
        <v>41</v>
      </c>
      <c r="R208" s="5">
        <v>7000000</v>
      </c>
      <c r="S208" s="5">
        <f t="shared" si="21"/>
        <v>28000000</v>
      </c>
      <c r="T208" s="52">
        <f t="shared" si="19"/>
        <v>28000000</v>
      </c>
      <c r="U208" s="5" t="s">
        <v>42</v>
      </c>
      <c r="V208" s="8" t="s">
        <v>43</v>
      </c>
      <c r="W208" s="8" t="s">
        <v>639</v>
      </c>
      <c r="X208" s="8">
        <v>3009133992</v>
      </c>
      <c r="Y208" s="8" t="s">
        <v>640</v>
      </c>
      <c r="Z208" s="8"/>
      <c r="AA208" s="8" t="s">
        <v>403</v>
      </c>
      <c r="AB208" s="8" t="s">
        <v>405</v>
      </c>
      <c r="AC208" s="8" t="s">
        <v>399</v>
      </c>
      <c r="AD208" s="18"/>
      <c r="AE208" s="18"/>
    </row>
    <row r="209" spans="1:31" ht="132" customHeight="1" x14ac:dyDescent="0.25">
      <c r="A209" s="18" t="s">
        <v>644</v>
      </c>
      <c r="B209" s="8" t="s">
        <v>337</v>
      </c>
      <c r="C209" s="34">
        <v>208</v>
      </c>
      <c r="D209" s="8">
        <v>80161504</v>
      </c>
      <c r="E209" s="8"/>
      <c r="F209" s="8"/>
      <c r="G209" s="8" t="s">
        <v>641</v>
      </c>
      <c r="H209" s="8" t="s">
        <v>35</v>
      </c>
      <c r="I209" s="8" t="s">
        <v>63</v>
      </c>
      <c r="J209" s="41">
        <v>2</v>
      </c>
      <c r="K209" s="8" t="s">
        <v>76</v>
      </c>
      <c r="L209" s="8">
        <v>4</v>
      </c>
      <c r="M209" s="8" t="s">
        <v>39</v>
      </c>
      <c r="N209" s="8" t="s">
        <v>1177</v>
      </c>
      <c r="O209" s="8" t="s">
        <v>54</v>
      </c>
      <c r="P209" s="8">
        <v>0</v>
      </c>
      <c r="Q209" s="8" t="s">
        <v>41</v>
      </c>
      <c r="R209" s="37">
        <v>6000000</v>
      </c>
      <c r="S209" s="5">
        <f t="shared" si="21"/>
        <v>24000000</v>
      </c>
      <c r="T209" s="52">
        <f t="shared" si="19"/>
        <v>24000000</v>
      </c>
      <c r="U209" s="18" t="s">
        <v>42</v>
      </c>
      <c r="V209" s="5" t="s">
        <v>43</v>
      </c>
      <c r="W209" s="8" t="s">
        <v>642</v>
      </c>
      <c r="X209" s="8">
        <v>3009133992</v>
      </c>
      <c r="Y209" s="8" t="s">
        <v>643</v>
      </c>
      <c r="Z209" s="8"/>
      <c r="AA209" s="8" t="s">
        <v>337</v>
      </c>
      <c r="AB209" s="8" t="s">
        <v>450</v>
      </c>
      <c r="AC209" s="8" t="s">
        <v>399</v>
      </c>
      <c r="AD209" s="18"/>
      <c r="AE209" s="18"/>
    </row>
    <row r="210" spans="1:31" ht="165" customHeight="1" x14ac:dyDescent="0.25">
      <c r="A210" s="18" t="s">
        <v>645</v>
      </c>
      <c r="B210" s="8" t="s">
        <v>337</v>
      </c>
      <c r="C210" s="34">
        <v>209</v>
      </c>
      <c r="D210" s="8">
        <v>80161504</v>
      </c>
      <c r="E210" s="8"/>
      <c r="F210" s="8"/>
      <c r="G210" s="8" t="s">
        <v>1103</v>
      </c>
      <c r="H210" s="8" t="s">
        <v>35</v>
      </c>
      <c r="I210" s="8" t="s">
        <v>63</v>
      </c>
      <c r="J210" s="41">
        <v>2</v>
      </c>
      <c r="K210" s="8" t="s">
        <v>76</v>
      </c>
      <c r="L210" s="8">
        <v>4</v>
      </c>
      <c r="M210" s="8" t="s">
        <v>39</v>
      </c>
      <c r="N210" s="8" t="s">
        <v>1177</v>
      </c>
      <c r="O210" s="8" t="s">
        <v>54</v>
      </c>
      <c r="P210" s="8">
        <v>0</v>
      </c>
      <c r="Q210" s="8" t="s">
        <v>41</v>
      </c>
      <c r="R210" s="37">
        <v>6000000</v>
      </c>
      <c r="S210" s="5">
        <f t="shared" si="21"/>
        <v>24000000</v>
      </c>
      <c r="T210" s="52">
        <f t="shared" si="19"/>
        <v>24000000</v>
      </c>
      <c r="U210" s="18" t="s">
        <v>42</v>
      </c>
      <c r="V210" s="5" t="s">
        <v>43</v>
      </c>
      <c r="W210" s="8" t="s">
        <v>642</v>
      </c>
      <c r="X210" s="8">
        <v>3009133992</v>
      </c>
      <c r="Y210" s="8" t="s">
        <v>643</v>
      </c>
      <c r="Z210" s="8"/>
      <c r="AA210" s="8" t="s">
        <v>337</v>
      </c>
      <c r="AB210" s="8" t="s">
        <v>450</v>
      </c>
      <c r="AC210" s="8" t="s">
        <v>399</v>
      </c>
      <c r="AD210" s="18"/>
      <c r="AE210" s="18"/>
    </row>
    <row r="211" spans="1:31" ht="115.5" customHeight="1" x14ac:dyDescent="0.25">
      <c r="A211" s="8" t="s">
        <v>842</v>
      </c>
      <c r="B211" s="8" t="s">
        <v>146</v>
      </c>
      <c r="C211" s="34">
        <v>210</v>
      </c>
      <c r="D211" s="8" t="s">
        <v>1068</v>
      </c>
      <c r="E211" s="8"/>
      <c r="F211" s="8"/>
      <c r="G211" s="8" t="s">
        <v>230</v>
      </c>
      <c r="H211" s="8" t="s">
        <v>231</v>
      </c>
      <c r="I211" s="8" t="s">
        <v>63</v>
      </c>
      <c r="J211" s="41">
        <v>2</v>
      </c>
      <c r="K211" s="8" t="s">
        <v>38</v>
      </c>
      <c r="L211" s="8">
        <v>12</v>
      </c>
      <c r="M211" s="22" t="s">
        <v>305</v>
      </c>
      <c r="N211" s="8" t="s">
        <v>1178</v>
      </c>
      <c r="O211" s="8" t="s">
        <v>54</v>
      </c>
      <c r="P211" s="8">
        <v>0</v>
      </c>
      <c r="Q211" s="8" t="s">
        <v>41</v>
      </c>
      <c r="R211" s="5"/>
      <c r="S211" s="5">
        <v>2191303814</v>
      </c>
      <c r="T211" s="52">
        <v>1400000000</v>
      </c>
      <c r="U211" s="8" t="s">
        <v>55</v>
      </c>
      <c r="V211" s="8" t="s">
        <v>43</v>
      </c>
      <c r="W211" s="8" t="s">
        <v>353</v>
      </c>
      <c r="X211" s="8">
        <v>3009133992</v>
      </c>
      <c r="Y211" s="12" t="s">
        <v>400</v>
      </c>
      <c r="Z211" s="8"/>
      <c r="AA211" s="8" t="s">
        <v>146</v>
      </c>
      <c r="AB211" s="8" t="s">
        <v>232</v>
      </c>
      <c r="AC211" s="8" t="s">
        <v>399</v>
      </c>
      <c r="AD211" s="8"/>
      <c r="AE211" s="8"/>
    </row>
    <row r="212" spans="1:31" ht="82.5" customHeight="1" x14ac:dyDescent="0.25">
      <c r="A212" s="8" t="s">
        <v>843</v>
      </c>
      <c r="B212" s="8" t="s">
        <v>146</v>
      </c>
      <c r="C212" s="34">
        <v>211</v>
      </c>
      <c r="D212" s="8" t="s">
        <v>1069</v>
      </c>
      <c r="E212" s="8"/>
      <c r="F212" s="8"/>
      <c r="G212" s="8" t="s">
        <v>233</v>
      </c>
      <c r="H212" s="8" t="s">
        <v>234</v>
      </c>
      <c r="I212" s="8" t="s">
        <v>63</v>
      </c>
      <c r="J212" s="41">
        <v>2</v>
      </c>
      <c r="K212" s="8" t="s">
        <v>38</v>
      </c>
      <c r="L212" s="8">
        <v>10</v>
      </c>
      <c r="M212" s="8" t="s">
        <v>183</v>
      </c>
      <c r="N212" s="8" t="s">
        <v>1175</v>
      </c>
      <c r="O212" s="8" t="s">
        <v>54</v>
      </c>
      <c r="P212" s="8">
        <v>0</v>
      </c>
      <c r="Q212" s="8" t="s">
        <v>41</v>
      </c>
      <c r="R212" s="5"/>
      <c r="S212" s="36">
        <v>221841250</v>
      </c>
      <c r="T212" s="58">
        <f t="shared" ref="T212:T275" si="22">+S212</f>
        <v>221841250</v>
      </c>
      <c r="U212" s="8" t="s">
        <v>42</v>
      </c>
      <c r="V212" s="8" t="s">
        <v>43</v>
      </c>
      <c r="W212" s="8" t="s">
        <v>353</v>
      </c>
      <c r="X212" s="8">
        <v>3009133992</v>
      </c>
      <c r="Y212" s="9" t="s">
        <v>400</v>
      </c>
      <c r="Z212" s="8"/>
      <c r="AA212" s="8" t="s">
        <v>146</v>
      </c>
      <c r="AB212" s="8" t="s">
        <v>232</v>
      </c>
      <c r="AC212" s="8" t="s">
        <v>399</v>
      </c>
      <c r="AD212" s="8"/>
      <c r="AE212" s="8"/>
    </row>
    <row r="213" spans="1:31" ht="66" customHeight="1" x14ac:dyDescent="0.25">
      <c r="A213" s="8" t="s">
        <v>844</v>
      </c>
      <c r="B213" s="8" t="s">
        <v>146</v>
      </c>
      <c r="C213" s="34">
        <v>212</v>
      </c>
      <c r="D213" s="8">
        <v>80131502</v>
      </c>
      <c r="E213" s="8"/>
      <c r="F213" s="8"/>
      <c r="G213" s="8" t="s">
        <v>236</v>
      </c>
      <c r="H213" s="8" t="s">
        <v>237</v>
      </c>
      <c r="I213" s="8" t="s">
        <v>74</v>
      </c>
      <c r="J213" s="41">
        <v>4</v>
      </c>
      <c r="K213" s="8" t="s">
        <v>38</v>
      </c>
      <c r="L213" s="8">
        <v>7.5</v>
      </c>
      <c r="M213" s="8" t="s">
        <v>39</v>
      </c>
      <c r="N213" s="8" t="s">
        <v>1177</v>
      </c>
      <c r="O213" s="8" t="s">
        <v>54</v>
      </c>
      <c r="P213" s="8">
        <v>0</v>
      </c>
      <c r="Q213" s="8" t="s">
        <v>41</v>
      </c>
      <c r="R213" s="5"/>
      <c r="S213" s="5">
        <v>15882000</v>
      </c>
      <c r="T213" s="52">
        <f t="shared" si="22"/>
        <v>15882000</v>
      </c>
      <c r="U213" s="8" t="s">
        <v>42</v>
      </c>
      <c r="V213" s="8" t="s">
        <v>43</v>
      </c>
      <c r="W213" s="8" t="s">
        <v>359</v>
      </c>
      <c r="X213" s="8">
        <v>3009133992</v>
      </c>
      <c r="Y213" s="7" t="s">
        <v>364</v>
      </c>
      <c r="Z213" s="8"/>
      <c r="AA213" s="8" t="s">
        <v>146</v>
      </c>
      <c r="AB213" s="8" t="s">
        <v>454</v>
      </c>
      <c r="AC213" s="8" t="s">
        <v>399</v>
      </c>
      <c r="AD213" s="8"/>
      <c r="AE213" s="8"/>
    </row>
    <row r="214" spans="1:31" ht="82.5" customHeight="1" x14ac:dyDescent="0.25">
      <c r="A214" s="8" t="s">
        <v>845</v>
      </c>
      <c r="B214" s="8" t="s">
        <v>146</v>
      </c>
      <c r="C214" s="34">
        <v>213</v>
      </c>
      <c r="D214" s="8">
        <v>80131502</v>
      </c>
      <c r="E214" s="8"/>
      <c r="F214" s="8"/>
      <c r="G214" s="8" t="s">
        <v>431</v>
      </c>
      <c r="H214" s="8" t="s">
        <v>237</v>
      </c>
      <c r="I214" s="8" t="s">
        <v>74</v>
      </c>
      <c r="J214" s="41">
        <v>4</v>
      </c>
      <c r="K214" s="8" t="s">
        <v>38</v>
      </c>
      <c r="L214" s="8">
        <v>7.5</v>
      </c>
      <c r="M214" s="8" t="s">
        <v>39</v>
      </c>
      <c r="N214" s="8" t="s">
        <v>1177</v>
      </c>
      <c r="O214" s="8" t="s">
        <v>54</v>
      </c>
      <c r="P214" s="8">
        <v>0</v>
      </c>
      <c r="Q214" s="8" t="s">
        <v>41</v>
      </c>
      <c r="R214" s="5"/>
      <c r="S214" s="5">
        <v>68257000</v>
      </c>
      <c r="T214" s="52">
        <f t="shared" si="22"/>
        <v>68257000</v>
      </c>
      <c r="U214" s="8" t="s">
        <v>42</v>
      </c>
      <c r="V214" s="8" t="s">
        <v>43</v>
      </c>
      <c r="W214" s="8" t="s">
        <v>359</v>
      </c>
      <c r="X214" s="8">
        <v>3009133992</v>
      </c>
      <c r="Y214" s="7" t="s">
        <v>364</v>
      </c>
      <c r="Z214" s="8"/>
      <c r="AA214" s="8" t="s">
        <v>146</v>
      </c>
      <c r="AB214" s="8" t="s">
        <v>454</v>
      </c>
      <c r="AC214" s="8" t="s">
        <v>399</v>
      </c>
      <c r="AD214" s="8"/>
      <c r="AE214" s="8"/>
    </row>
    <row r="215" spans="1:31" ht="49.5" customHeight="1" x14ac:dyDescent="0.25">
      <c r="A215" s="8" t="s">
        <v>846</v>
      </c>
      <c r="B215" s="8" t="s">
        <v>146</v>
      </c>
      <c r="C215" s="34">
        <v>214</v>
      </c>
      <c r="D215" s="8" t="s">
        <v>235</v>
      </c>
      <c r="E215" s="8"/>
      <c r="F215" s="8"/>
      <c r="G215" s="8" t="s">
        <v>365</v>
      </c>
      <c r="H215" s="8" t="s">
        <v>237</v>
      </c>
      <c r="I215" s="8" t="s">
        <v>53</v>
      </c>
      <c r="J215" s="41">
        <v>3</v>
      </c>
      <c r="K215" s="8" t="s">
        <v>38</v>
      </c>
      <c r="L215" s="8">
        <v>8</v>
      </c>
      <c r="M215" s="8" t="s">
        <v>39</v>
      </c>
      <c r="N215" s="8" t="s">
        <v>1177</v>
      </c>
      <c r="O215" s="8" t="s">
        <v>54</v>
      </c>
      <c r="P215" s="8">
        <v>0</v>
      </c>
      <c r="Q215" s="8" t="s">
        <v>41</v>
      </c>
      <c r="R215" s="5"/>
      <c r="S215" s="5">
        <v>18576000</v>
      </c>
      <c r="T215" s="52">
        <f t="shared" si="22"/>
        <v>18576000</v>
      </c>
      <c r="U215" s="8" t="s">
        <v>42</v>
      </c>
      <c r="V215" s="8" t="s">
        <v>43</v>
      </c>
      <c r="W215" s="8" t="s">
        <v>397</v>
      </c>
      <c r="X215" s="8">
        <v>3009133992</v>
      </c>
      <c r="Y215" s="9" t="s">
        <v>398</v>
      </c>
      <c r="Z215" s="8"/>
      <c r="AA215" s="8" t="s">
        <v>146</v>
      </c>
      <c r="AB215" s="8" t="s">
        <v>454</v>
      </c>
      <c r="AC215" s="8" t="s">
        <v>399</v>
      </c>
      <c r="AD215" s="8"/>
      <c r="AE215" s="8"/>
    </row>
    <row r="216" spans="1:31" ht="49.5" customHeight="1" x14ac:dyDescent="0.25">
      <c r="A216" s="8" t="s">
        <v>847</v>
      </c>
      <c r="B216" s="8" t="s">
        <v>146</v>
      </c>
      <c r="C216" s="34">
        <v>215</v>
      </c>
      <c r="D216" s="8" t="s">
        <v>235</v>
      </c>
      <c r="E216" s="8"/>
      <c r="F216" s="8"/>
      <c r="G216" s="8" t="s">
        <v>351</v>
      </c>
      <c r="H216" s="8" t="s">
        <v>237</v>
      </c>
      <c r="I216" s="8" t="s">
        <v>37</v>
      </c>
      <c r="J216" s="41">
        <v>1</v>
      </c>
      <c r="K216" s="8" t="s">
        <v>77</v>
      </c>
      <c r="L216" s="8">
        <v>11</v>
      </c>
      <c r="M216" s="8" t="s">
        <v>39</v>
      </c>
      <c r="N216" s="8" t="s">
        <v>1177</v>
      </c>
      <c r="O216" s="8" t="s">
        <v>54</v>
      </c>
      <c r="P216" s="8">
        <v>0</v>
      </c>
      <c r="Q216" s="8" t="s">
        <v>41</v>
      </c>
      <c r="R216" s="5"/>
      <c r="S216" s="5">
        <v>179337000</v>
      </c>
      <c r="T216" s="52">
        <f t="shared" si="22"/>
        <v>179337000</v>
      </c>
      <c r="U216" s="8" t="s">
        <v>42</v>
      </c>
      <c r="V216" s="8" t="s">
        <v>43</v>
      </c>
      <c r="W216" s="8" t="s">
        <v>397</v>
      </c>
      <c r="X216" s="8">
        <v>3009133992</v>
      </c>
      <c r="Y216" s="9" t="s">
        <v>398</v>
      </c>
      <c r="Z216" s="8"/>
      <c r="AA216" s="8" t="s">
        <v>146</v>
      </c>
      <c r="AB216" s="8" t="s">
        <v>454</v>
      </c>
      <c r="AC216" s="8" t="s">
        <v>399</v>
      </c>
      <c r="AD216" s="8"/>
      <c r="AE216" s="8"/>
    </row>
    <row r="217" spans="1:31" ht="82.5" customHeight="1" x14ac:dyDescent="0.25">
      <c r="A217" s="8" t="s">
        <v>848</v>
      </c>
      <c r="B217" s="8" t="s">
        <v>146</v>
      </c>
      <c r="C217" s="34">
        <v>216</v>
      </c>
      <c r="D217" s="8" t="s">
        <v>235</v>
      </c>
      <c r="E217" s="8"/>
      <c r="F217" s="8"/>
      <c r="G217" s="8" t="s">
        <v>511</v>
      </c>
      <c r="H217" s="8" t="s">
        <v>237</v>
      </c>
      <c r="I217" s="8" t="s">
        <v>53</v>
      </c>
      <c r="J217" s="41">
        <v>3</v>
      </c>
      <c r="K217" s="8" t="s">
        <v>38</v>
      </c>
      <c r="L217" s="8">
        <v>7.3</v>
      </c>
      <c r="M217" s="8" t="s">
        <v>39</v>
      </c>
      <c r="N217" s="8" t="s">
        <v>1177</v>
      </c>
      <c r="O217" s="8" t="s">
        <v>54</v>
      </c>
      <c r="P217" s="8">
        <v>0</v>
      </c>
      <c r="Q217" s="8" t="s">
        <v>41</v>
      </c>
      <c r="R217" s="5"/>
      <c r="S217" s="5">
        <v>11742000</v>
      </c>
      <c r="T217" s="52">
        <f t="shared" si="22"/>
        <v>11742000</v>
      </c>
      <c r="U217" s="8" t="s">
        <v>42</v>
      </c>
      <c r="V217" s="8" t="s">
        <v>43</v>
      </c>
      <c r="W217" s="8" t="s">
        <v>397</v>
      </c>
      <c r="X217" s="8">
        <v>3009133992</v>
      </c>
      <c r="Y217" s="9" t="s">
        <v>398</v>
      </c>
      <c r="Z217" s="8"/>
      <c r="AA217" s="8" t="s">
        <v>146</v>
      </c>
      <c r="AB217" s="8" t="s">
        <v>454</v>
      </c>
      <c r="AC217" s="8" t="s">
        <v>399</v>
      </c>
      <c r="AD217" s="8"/>
      <c r="AE217" s="8"/>
    </row>
    <row r="218" spans="1:31" ht="66" customHeight="1" x14ac:dyDescent="0.25">
      <c r="A218" s="8" t="s">
        <v>849</v>
      </c>
      <c r="B218" s="8" t="s">
        <v>146</v>
      </c>
      <c r="C218" s="34">
        <v>217</v>
      </c>
      <c r="D218" s="8" t="s">
        <v>235</v>
      </c>
      <c r="E218" s="8"/>
      <c r="F218" s="8"/>
      <c r="G218" s="8" t="s">
        <v>361</v>
      </c>
      <c r="H218" s="8" t="s">
        <v>237</v>
      </c>
      <c r="I218" s="8" t="s">
        <v>53</v>
      </c>
      <c r="J218" s="41">
        <v>3</v>
      </c>
      <c r="K218" s="8" t="s">
        <v>38</v>
      </c>
      <c r="L218" s="8">
        <v>8</v>
      </c>
      <c r="M218" s="8" t="s">
        <v>39</v>
      </c>
      <c r="N218" s="8" t="s">
        <v>1177</v>
      </c>
      <c r="O218" s="8" t="s">
        <v>54</v>
      </c>
      <c r="P218" s="8">
        <v>0</v>
      </c>
      <c r="Q218" s="8" t="s">
        <v>41</v>
      </c>
      <c r="R218" s="5"/>
      <c r="S218" s="5">
        <v>17834000</v>
      </c>
      <c r="T218" s="52">
        <f t="shared" si="22"/>
        <v>17834000</v>
      </c>
      <c r="U218" s="8" t="s">
        <v>42</v>
      </c>
      <c r="V218" s="8" t="s">
        <v>43</v>
      </c>
      <c r="W218" s="8" t="s">
        <v>353</v>
      </c>
      <c r="X218" s="8">
        <v>3009133992</v>
      </c>
      <c r="Y218" s="9" t="s">
        <v>400</v>
      </c>
      <c r="Z218" s="8"/>
      <c r="AA218" s="8" t="s">
        <v>146</v>
      </c>
      <c r="AB218" s="8" t="s">
        <v>454</v>
      </c>
      <c r="AC218" s="8" t="s">
        <v>399</v>
      </c>
      <c r="AD218" s="8"/>
      <c r="AE218" s="8"/>
    </row>
    <row r="219" spans="1:31" ht="82.5" customHeight="1" x14ac:dyDescent="0.25">
      <c r="A219" s="8" t="s">
        <v>850</v>
      </c>
      <c r="B219" s="8" t="s">
        <v>146</v>
      </c>
      <c r="C219" s="34">
        <v>218</v>
      </c>
      <c r="D219" s="8" t="s">
        <v>235</v>
      </c>
      <c r="E219" s="8"/>
      <c r="F219" s="8"/>
      <c r="G219" s="8" t="s">
        <v>238</v>
      </c>
      <c r="H219" s="8" t="s">
        <v>237</v>
      </c>
      <c r="I219" s="8" t="s">
        <v>37</v>
      </c>
      <c r="J219" s="41">
        <v>1</v>
      </c>
      <c r="K219" s="8" t="s">
        <v>38</v>
      </c>
      <c r="L219" s="8">
        <v>10.5</v>
      </c>
      <c r="M219" s="8" t="s">
        <v>39</v>
      </c>
      <c r="N219" s="8" t="s">
        <v>1177</v>
      </c>
      <c r="O219" s="8" t="s">
        <v>54</v>
      </c>
      <c r="P219" s="8">
        <v>0</v>
      </c>
      <c r="Q219" s="8" t="s">
        <v>41</v>
      </c>
      <c r="R219" s="5"/>
      <c r="S219" s="5">
        <v>282528000</v>
      </c>
      <c r="T219" s="52">
        <f t="shared" si="22"/>
        <v>282528000</v>
      </c>
      <c r="U219" s="8" t="s">
        <v>42</v>
      </c>
      <c r="V219" s="8" t="s">
        <v>43</v>
      </c>
      <c r="W219" s="8" t="s">
        <v>397</v>
      </c>
      <c r="X219" s="8">
        <v>3009133992</v>
      </c>
      <c r="Y219" s="9" t="s">
        <v>398</v>
      </c>
      <c r="Z219" s="8"/>
      <c r="AA219" s="8" t="s">
        <v>146</v>
      </c>
      <c r="AB219" s="8" t="s">
        <v>454</v>
      </c>
      <c r="AC219" s="8" t="s">
        <v>399</v>
      </c>
      <c r="AD219" s="8"/>
      <c r="AE219" s="8"/>
    </row>
    <row r="220" spans="1:31" ht="49.5" customHeight="1" x14ac:dyDescent="0.25">
      <c r="A220" s="8" t="s">
        <v>851</v>
      </c>
      <c r="B220" s="8" t="s">
        <v>146</v>
      </c>
      <c r="C220" s="34">
        <v>219</v>
      </c>
      <c r="D220" s="8" t="s">
        <v>235</v>
      </c>
      <c r="E220" s="8"/>
      <c r="F220" s="8"/>
      <c r="G220" s="8" t="s">
        <v>366</v>
      </c>
      <c r="H220" s="8" t="s">
        <v>237</v>
      </c>
      <c r="I220" s="8" t="s">
        <v>74</v>
      </c>
      <c r="J220" s="41">
        <v>4</v>
      </c>
      <c r="K220" s="8" t="s">
        <v>38</v>
      </c>
      <c r="L220" s="8">
        <v>7.5</v>
      </c>
      <c r="M220" s="8" t="s">
        <v>39</v>
      </c>
      <c r="N220" s="8" t="s">
        <v>1177</v>
      </c>
      <c r="O220" s="8" t="s">
        <v>54</v>
      </c>
      <c r="P220" s="8">
        <v>0</v>
      </c>
      <c r="Q220" s="8" t="s">
        <v>41</v>
      </c>
      <c r="R220" s="5"/>
      <c r="S220" s="5">
        <v>11780000</v>
      </c>
      <c r="T220" s="52">
        <f t="shared" si="22"/>
        <v>11780000</v>
      </c>
      <c r="U220" s="8" t="s">
        <v>42</v>
      </c>
      <c r="V220" s="8" t="s">
        <v>43</v>
      </c>
      <c r="W220" s="8" t="s">
        <v>397</v>
      </c>
      <c r="X220" s="8">
        <v>3009133992</v>
      </c>
      <c r="Y220" s="9" t="s">
        <v>398</v>
      </c>
      <c r="Z220" s="8"/>
      <c r="AA220" s="8" t="s">
        <v>146</v>
      </c>
      <c r="AB220" s="8" t="s">
        <v>454</v>
      </c>
      <c r="AC220" s="8" t="s">
        <v>399</v>
      </c>
      <c r="AD220" s="8"/>
      <c r="AE220" s="8"/>
    </row>
    <row r="221" spans="1:31" ht="49.5" customHeight="1" x14ac:dyDescent="0.25">
      <c r="A221" s="8" t="s">
        <v>852</v>
      </c>
      <c r="B221" s="8" t="s">
        <v>146</v>
      </c>
      <c r="C221" s="34">
        <v>220</v>
      </c>
      <c r="D221" s="8" t="s">
        <v>235</v>
      </c>
      <c r="E221" s="8"/>
      <c r="F221" s="8"/>
      <c r="G221" s="8" t="s">
        <v>367</v>
      </c>
      <c r="H221" s="8" t="s">
        <v>237</v>
      </c>
      <c r="I221" s="8" t="s">
        <v>74</v>
      </c>
      <c r="J221" s="41">
        <v>4</v>
      </c>
      <c r="K221" s="8" t="s">
        <v>38</v>
      </c>
      <c r="L221" s="8">
        <v>7.5</v>
      </c>
      <c r="M221" s="8" t="s">
        <v>39</v>
      </c>
      <c r="N221" s="8" t="s">
        <v>1177</v>
      </c>
      <c r="O221" s="8" t="s">
        <v>54</v>
      </c>
      <c r="P221" s="8">
        <v>0</v>
      </c>
      <c r="Q221" s="8" t="s">
        <v>41</v>
      </c>
      <c r="R221" s="5"/>
      <c r="S221" s="5">
        <v>8072000</v>
      </c>
      <c r="T221" s="52">
        <f t="shared" si="22"/>
        <v>8072000</v>
      </c>
      <c r="U221" s="8" t="s">
        <v>42</v>
      </c>
      <c r="V221" s="8" t="s">
        <v>43</v>
      </c>
      <c r="W221" s="8" t="s">
        <v>397</v>
      </c>
      <c r="X221" s="8">
        <v>3009133992</v>
      </c>
      <c r="Y221" s="9" t="s">
        <v>398</v>
      </c>
      <c r="Z221" s="8"/>
      <c r="AA221" s="8" t="s">
        <v>146</v>
      </c>
      <c r="AB221" s="8" t="s">
        <v>454</v>
      </c>
      <c r="AC221" s="8" t="s">
        <v>399</v>
      </c>
      <c r="AD221" s="8"/>
      <c r="AE221" s="8"/>
    </row>
    <row r="222" spans="1:31" ht="49.5" customHeight="1" x14ac:dyDescent="0.25">
      <c r="A222" s="8" t="s">
        <v>853</v>
      </c>
      <c r="B222" s="8" t="s">
        <v>146</v>
      </c>
      <c r="C222" s="34">
        <v>221</v>
      </c>
      <c r="D222" s="8" t="s">
        <v>235</v>
      </c>
      <c r="E222" s="8"/>
      <c r="F222" s="8"/>
      <c r="G222" s="8" t="s">
        <v>362</v>
      </c>
      <c r="H222" s="8" t="s">
        <v>237</v>
      </c>
      <c r="I222" s="8" t="s">
        <v>66</v>
      </c>
      <c r="J222" s="41">
        <v>5</v>
      </c>
      <c r="K222" s="8" t="s">
        <v>38</v>
      </c>
      <c r="L222" s="8">
        <v>7</v>
      </c>
      <c r="M222" s="8" t="s">
        <v>39</v>
      </c>
      <c r="N222" s="8" t="s">
        <v>1177</v>
      </c>
      <c r="O222" s="8" t="s">
        <v>54</v>
      </c>
      <c r="P222" s="8">
        <v>0</v>
      </c>
      <c r="Q222" s="8" t="s">
        <v>41</v>
      </c>
      <c r="R222" s="5"/>
      <c r="S222" s="5">
        <v>12108000</v>
      </c>
      <c r="T222" s="52">
        <f t="shared" si="22"/>
        <v>12108000</v>
      </c>
      <c r="U222" s="8" t="s">
        <v>42</v>
      </c>
      <c r="V222" s="8" t="s">
        <v>43</v>
      </c>
      <c r="W222" s="8" t="s">
        <v>397</v>
      </c>
      <c r="X222" s="8">
        <v>3009133992</v>
      </c>
      <c r="Y222" s="9" t="s">
        <v>398</v>
      </c>
      <c r="Z222" s="8"/>
      <c r="AA222" s="8" t="s">
        <v>146</v>
      </c>
      <c r="AB222" s="8" t="s">
        <v>454</v>
      </c>
      <c r="AC222" s="8" t="s">
        <v>399</v>
      </c>
      <c r="AD222" s="8"/>
      <c r="AE222" s="8"/>
    </row>
    <row r="223" spans="1:31" ht="49.5" customHeight="1" x14ac:dyDescent="0.25">
      <c r="A223" s="8" t="s">
        <v>854</v>
      </c>
      <c r="B223" s="8" t="s">
        <v>146</v>
      </c>
      <c r="C223" s="34">
        <v>222</v>
      </c>
      <c r="D223" s="8" t="s">
        <v>235</v>
      </c>
      <c r="E223" s="8"/>
      <c r="F223" s="8"/>
      <c r="G223" s="8" t="s">
        <v>835</v>
      </c>
      <c r="H223" s="8" t="s">
        <v>237</v>
      </c>
      <c r="I223" s="8" t="s">
        <v>66</v>
      </c>
      <c r="J223" s="41">
        <v>5</v>
      </c>
      <c r="K223" s="8" t="s">
        <v>38</v>
      </c>
      <c r="L223" s="8">
        <v>7</v>
      </c>
      <c r="M223" s="8" t="s">
        <v>39</v>
      </c>
      <c r="N223" s="8" t="s">
        <v>1177</v>
      </c>
      <c r="O223" s="8" t="s">
        <v>54</v>
      </c>
      <c r="P223" s="8">
        <v>0</v>
      </c>
      <c r="Q223" s="8" t="s">
        <v>41</v>
      </c>
      <c r="R223" s="5"/>
      <c r="S223" s="5">
        <v>29439000</v>
      </c>
      <c r="T223" s="52">
        <f t="shared" si="22"/>
        <v>29439000</v>
      </c>
      <c r="U223" s="8" t="s">
        <v>42</v>
      </c>
      <c r="V223" s="8" t="s">
        <v>43</v>
      </c>
      <c r="W223" s="8" t="s">
        <v>397</v>
      </c>
      <c r="X223" s="8">
        <v>3009133992</v>
      </c>
      <c r="Y223" s="9" t="s">
        <v>398</v>
      </c>
      <c r="Z223" s="8"/>
      <c r="AA223" s="8" t="s">
        <v>146</v>
      </c>
      <c r="AB223" s="8" t="s">
        <v>454</v>
      </c>
      <c r="AC223" s="8" t="s">
        <v>399</v>
      </c>
      <c r="AD223" s="8"/>
      <c r="AE223" s="8"/>
    </row>
    <row r="224" spans="1:31" ht="49.5" customHeight="1" x14ac:dyDescent="0.25">
      <c r="A224" s="8" t="s">
        <v>855</v>
      </c>
      <c r="B224" s="8" t="s">
        <v>146</v>
      </c>
      <c r="C224" s="34">
        <v>223</v>
      </c>
      <c r="D224" s="8" t="s">
        <v>235</v>
      </c>
      <c r="E224" s="8"/>
      <c r="F224" s="8"/>
      <c r="G224" s="8" t="s">
        <v>369</v>
      </c>
      <c r="H224" s="8" t="s">
        <v>237</v>
      </c>
      <c r="I224" s="8" t="s">
        <v>74</v>
      </c>
      <c r="J224" s="41">
        <v>4</v>
      </c>
      <c r="K224" s="8" t="s">
        <v>38</v>
      </c>
      <c r="L224" s="8">
        <v>8</v>
      </c>
      <c r="M224" s="8" t="s">
        <v>39</v>
      </c>
      <c r="N224" s="8" t="s">
        <v>1177</v>
      </c>
      <c r="O224" s="8" t="s">
        <v>54</v>
      </c>
      <c r="P224" s="8">
        <v>0</v>
      </c>
      <c r="Q224" s="8" t="s">
        <v>41</v>
      </c>
      <c r="R224" s="5"/>
      <c r="S224" s="5">
        <v>118455000</v>
      </c>
      <c r="T224" s="52">
        <f t="shared" si="22"/>
        <v>118455000</v>
      </c>
      <c r="U224" s="8" t="s">
        <v>42</v>
      </c>
      <c r="V224" s="8" t="s">
        <v>43</v>
      </c>
      <c r="W224" s="8" t="s">
        <v>353</v>
      </c>
      <c r="X224" s="8">
        <v>3009133992</v>
      </c>
      <c r="Y224" s="9" t="s">
        <v>400</v>
      </c>
      <c r="Z224" s="8"/>
      <c r="AA224" s="8" t="s">
        <v>146</v>
      </c>
      <c r="AB224" s="8" t="s">
        <v>454</v>
      </c>
      <c r="AC224" s="8" t="s">
        <v>399</v>
      </c>
      <c r="AD224" s="8"/>
      <c r="AE224" s="8"/>
    </row>
    <row r="225" spans="1:31" ht="49.5" customHeight="1" x14ac:dyDescent="0.25">
      <c r="A225" s="8" t="s">
        <v>856</v>
      </c>
      <c r="B225" s="8" t="s">
        <v>146</v>
      </c>
      <c r="C225" s="34">
        <v>224</v>
      </c>
      <c r="D225" s="8">
        <v>80131502</v>
      </c>
      <c r="E225" s="8"/>
      <c r="F225" s="8"/>
      <c r="G225" s="8" t="s">
        <v>338</v>
      </c>
      <c r="H225" s="8" t="s">
        <v>237</v>
      </c>
      <c r="I225" s="8" t="s">
        <v>53</v>
      </c>
      <c r="J225" s="41">
        <v>3</v>
      </c>
      <c r="K225" s="8" t="s">
        <v>38</v>
      </c>
      <c r="L225" s="8">
        <v>8</v>
      </c>
      <c r="M225" s="8" t="s">
        <v>39</v>
      </c>
      <c r="N225" s="8" t="s">
        <v>1177</v>
      </c>
      <c r="O225" s="8" t="s">
        <v>54</v>
      </c>
      <c r="P225" s="8">
        <v>0</v>
      </c>
      <c r="Q225" s="8" t="s">
        <v>41</v>
      </c>
      <c r="R225" s="5"/>
      <c r="S225" s="5">
        <v>69647000</v>
      </c>
      <c r="T225" s="52">
        <f t="shared" si="22"/>
        <v>69647000</v>
      </c>
      <c r="U225" s="8" t="s">
        <v>42</v>
      </c>
      <c r="V225" s="8" t="s">
        <v>43</v>
      </c>
      <c r="W225" s="8" t="s">
        <v>353</v>
      </c>
      <c r="X225" s="8">
        <v>3009133992</v>
      </c>
      <c r="Y225" s="9" t="s">
        <v>400</v>
      </c>
      <c r="Z225" s="8"/>
      <c r="AA225" s="8" t="s">
        <v>146</v>
      </c>
      <c r="AB225" s="8" t="s">
        <v>454</v>
      </c>
      <c r="AC225" s="8" t="s">
        <v>399</v>
      </c>
      <c r="AD225" s="8"/>
      <c r="AE225" s="8"/>
    </row>
    <row r="226" spans="1:31" ht="82.5" customHeight="1" x14ac:dyDescent="0.25">
      <c r="A226" s="8" t="s">
        <v>857</v>
      </c>
      <c r="B226" s="8" t="s">
        <v>146</v>
      </c>
      <c r="C226" s="34">
        <v>225</v>
      </c>
      <c r="D226" s="8" t="s">
        <v>355</v>
      </c>
      <c r="E226" s="8"/>
      <c r="F226" s="8"/>
      <c r="G226" s="8" t="s">
        <v>240</v>
      </c>
      <c r="H226" s="8" t="s">
        <v>241</v>
      </c>
      <c r="I226" s="8" t="s">
        <v>37</v>
      </c>
      <c r="J226" s="41">
        <v>1</v>
      </c>
      <c r="K226" s="8" t="s">
        <v>38</v>
      </c>
      <c r="L226" s="8">
        <v>9</v>
      </c>
      <c r="M226" s="8" t="s">
        <v>154</v>
      </c>
      <c r="N226" s="8" t="s">
        <v>1182</v>
      </c>
      <c r="O226" s="8" t="s">
        <v>54</v>
      </c>
      <c r="P226" s="8">
        <v>0</v>
      </c>
      <c r="Q226" s="8" t="s">
        <v>41</v>
      </c>
      <c r="R226" s="5"/>
      <c r="S226" s="5">
        <v>80000000</v>
      </c>
      <c r="T226" s="52">
        <f t="shared" si="22"/>
        <v>80000000</v>
      </c>
      <c r="U226" s="8" t="s">
        <v>42</v>
      </c>
      <c r="V226" s="8" t="s">
        <v>43</v>
      </c>
      <c r="W226" s="8" t="s">
        <v>397</v>
      </c>
      <c r="X226" s="8">
        <v>3009133992</v>
      </c>
      <c r="Y226" s="9" t="s">
        <v>398</v>
      </c>
      <c r="Z226" s="2"/>
      <c r="AA226" s="8" t="s">
        <v>146</v>
      </c>
      <c r="AB226" s="8" t="s">
        <v>456</v>
      </c>
      <c r="AC226" s="8" t="s">
        <v>399</v>
      </c>
      <c r="AD226" s="8"/>
      <c r="AE226" s="8"/>
    </row>
    <row r="227" spans="1:31" ht="49.5" customHeight="1" x14ac:dyDescent="0.25">
      <c r="A227" s="8" t="s">
        <v>858</v>
      </c>
      <c r="B227" s="8" t="s">
        <v>146</v>
      </c>
      <c r="C227" s="34">
        <v>226</v>
      </c>
      <c r="D227" s="8">
        <v>78181507</v>
      </c>
      <c r="E227" s="8"/>
      <c r="F227" s="8"/>
      <c r="G227" s="8" t="s">
        <v>370</v>
      </c>
      <c r="H227" s="8" t="s">
        <v>242</v>
      </c>
      <c r="I227" s="8" t="s">
        <v>37</v>
      </c>
      <c r="J227" s="41">
        <v>1</v>
      </c>
      <c r="K227" s="8" t="s">
        <v>38</v>
      </c>
      <c r="L227" s="8">
        <v>10</v>
      </c>
      <c r="M227" s="8" t="s">
        <v>296</v>
      </c>
      <c r="N227" s="8" t="s">
        <v>1181</v>
      </c>
      <c r="O227" s="8" t="s">
        <v>54</v>
      </c>
      <c r="P227" s="8">
        <v>0</v>
      </c>
      <c r="Q227" s="8" t="s">
        <v>41</v>
      </c>
      <c r="R227" s="5"/>
      <c r="S227" s="5">
        <v>64417000</v>
      </c>
      <c r="T227" s="52">
        <f t="shared" si="22"/>
        <v>64417000</v>
      </c>
      <c r="U227" s="8" t="s">
        <v>42</v>
      </c>
      <c r="V227" s="8" t="s">
        <v>43</v>
      </c>
      <c r="W227" s="8" t="s">
        <v>1110</v>
      </c>
      <c r="X227" s="8">
        <v>3009133992</v>
      </c>
      <c r="Y227" s="9" t="s">
        <v>1111</v>
      </c>
      <c r="Z227" s="8"/>
      <c r="AA227" s="8" t="s">
        <v>146</v>
      </c>
      <c r="AB227" s="8" t="s">
        <v>455</v>
      </c>
      <c r="AC227" s="8" t="s">
        <v>399</v>
      </c>
      <c r="AD227" s="8"/>
      <c r="AE227" s="8"/>
    </row>
    <row r="228" spans="1:31" ht="49.5" customHeight="1" x14ac:dyDescent="0.25">
      <c r="A228" s="8" t="s">
        <v>859</v>
      </c>
      <c r="B228" s="8" t="s">
        <v>146</v>
      </c>
      <c r="C228" s="34">
        <v>227</v>
      </c>
      <c r="D228" s="8" t="s">
        <v>239</v>
      </c>
      <c r="E228" s="8"/>
      <c r="F228" s="8"/>
      <c r="G228" s="8" t="s">
        <v>339</v>
      </c>
      <c r="H228" s="8" t="s">
        <v>242</v>
      </c>
      <c r="I228" s="8" t="s">
        <v>74</v>
      </c>
      <c r="J228" s="41">
        <v>4</v>
      </c>
      <c r="K228" s="8" t="s">
        <v>38</v>
      </c>
      <c r="L228" s="8">
        <v>8</v>
      </c>
      <c r="M228" s="8" t="s">
        <v>130</v>
      </c>
      <c r="N228" s="8" t="s">
        <v>1177</v>
      </c>
      <c r="O228" s="8" t="s">
        <v>54</v>
      </c>
      <c r="P228" s="8">
        <v>0</v>
      </c>
      <c r="Q228" s="8" t="s">
        <v>41</v>
      </c>
      <c r="R228" s="5"/>
      <c r="S228" s="5">
        <v>57260000</v>
      </c>
      <c r="T228" s="52">
        <f t="shared" si="22"/>
        <v>57260000</v>
      </c>
      <c r="U228" s="8" t="s">
        <v>42</v>
      </c>
      <c r="V228" s="8" t="s">
        <v>43</v>
      </c>
      <c r="W228" s="8" t="s">
        <v>350</v>
      </c>
      <c r="X228" s="8">
        <v>3009133992</v>
      </c>
      <c r="Y228" s="9" t="s">
        <v>390</v>
      </c>
      <c r="Z228" s="8"/>
      <c r="AA228" s="8" t="s">
        <v>146</v>
      </c>
      <c r="AB228" s="8" t="s">
        <v>455</v>
      </c>
      <c r="AC228" s="8" t="s">
        <v>399</v>
      </c>
      <c r="AD228" s="8"/>
      <c r="AE228" s="8"/>
    </row>
    <row r="229" spans="1:31" ht="66" customHeight="1" x14ac:dyDescent="0.25">
      <c r="A229" s="8" t="s">
        <v>860</v>
      </c>
      <c r="B229" s="8" t="s">
        <v>146</v>
      </c>
      <c r="C229" s="34">
        <v>228</v>
      </c>
      <c r="D229" s="8" t="s">
        <v>239</v>
      </c>
      <c r="E229" s="8"/>
      <c r="F229" s="8"/>
      <c r="G229" s="8" t="s">
        <v>243</v>
      </c>
      <c r="H229" s="8" t="s">
        <v>242</v>
      </c>
      <c r="I229" s="8" t="s">
        <v>63</v>
      </c>
      <c r="J229" s="41">
        <v>2</v>
      </c>
      <c r="K229" s="8" t="s">
        <v>38</v>
      </c>
      <c r="L229" s="8">
        <v>9</v>
      </c>
      <c r="M229" s="8" t="s">
        <v>296</v>
      </c>
      <c r="N229" s="8" t="s">
        <v>1181</v>
      </c>
      <c r="O229" s="8" t="s">
        <v>54</v>
      </c>
      <c r="P229" s="8">
        <v>0</v>
      </c>
      <c r="Q229" s="8" t="s">
        <v>41</v>
      </c>
      <c r="R229" s="5"/>
      <c r="S229" s="5">
        <v>271984000</v>
      </c>
      <c r="T229" s="52">
        <f t="shared" si="22"/>
        <v>271984000</v>
      </c>
      <c r="U229" s="8" t="s">
        <v>42</v>
      </c>
      <c r="V229" s="8" t="s">
        <v>43</v>
      </c>
      <c r="W229" s="8" t="s">
        <v>350</v>
      </c>
      <c r="X229" s="8">
        <v>3009133992</v>
      </c>
      <c r="Y229" s="9" t="s">
        <v>390</v>
      </c>
      <c r="Z229" s="8"/>
      <c r="AA229" s="8" t="s">
        <v>146</v>
      </c>
      <c r="AB229" s="8" t="s">
        <v>455</v>
      </c>
      <c r="AC229" s="8" t="s">
        <v>399</v>
      </c>
      <c r="AD229" s="8"/>
      <c r="AE229" s="8"/>
    </row>
    <row r="230" spans="1:31" ht="49.5" customHeight="1" x14ac:dyDescent="0.25">
      <c r="A230" s="8" t="s">
        <v>861</v>
      </c>
      <c r="B230" s="8" t="s">
        <v>146</v>
      </c>
      <c r="C230" s="34">
        <v>229</v>
      </c>
      <c r="D230" s="8">
        <v>78181507</v>
      </c>
      <c r="E230" s="8"/>
      <c r="F230" s="8"/>
      <c r="G230" s="8" t="s">
        <v>340</v>
      </c>
      <c r="H230" s="8" t="s">
        <v>242</v>
      </c>
      <c r="I230" s="8" t="s">
        <v>74</v>
      </c>
      <c r="J230" s="41">
        <v>4</v>
      </c>
      <c r="K230" s="8" t="s">
        <v>38</v>
      </c>
      <c r="L230" s="8">
        <v>8</v>
      </c>
      <c r="M230" s="8" t="s">
        <v>388</v>
      </c>
      <c r="N230" s="8" t="s">
        <v>1179</v>
      </c>
      <c r="O230" s="8" t="s">
        <v>54</v>
      </c>
      <c r="P230" s="8">
        <v>0</v>
      </c>
      <c r="Q230" s="8" t="s">
        <v>41</v>
      </c>
      <c r="R230" s="5"/>
      <c r="S230" s="5">
        <v>35787000</v>
      </c>
      <c r="T230" s="52">
        <f t="shared" si="22"/>
        <v>35787000</v>
      </c>
      <c r="U230" s="8" t="s">
        <v>42</v>
      </c>
      <c r="V230" s="8" t="s">
        <v>43</v>
      </c>
      <c r="W230" s="8" t="s">
        <v>350</v>
      </c>
      <c r="X230" s="8">
        <v>3009133992</v>
      </c>
      <c r="Y230" s="9" t="s">
        <v>390</v>
      </c>
      <c r="Z230" s="2"/>
      <c r="AA230" s="8" t="s">
        <v>146</v>
      </c>
      <c r="AB230" s="8" t="s">
        <v>455</v>
      </c>
      <c r="AC230" s="8" t="s">
        <v>399</v>
      </c>
      <c r="AD230" s="8"/>
      <c r="AE230" s="8"/>
    </row>
    <row r="231" spans="1:31" ht="49.5" customHeight="1" x14ac:dyDescent="0.25">
      <c r="A231" s="8" t="s">
        <v>862</v>
      </c>
      <c r="B231" s="8" t="s">
        <v>146</v>
      </c>
      <c r="C231" s="34">
        <v>230</v>
      </c>
      <c r="D231" s="8">
        <v>76111801</v>
      </c>
      <c r="E231" s="8"/>
      <c r="F231" s="8"/>
      <c r="G231" s="8" t="s">
        <v>246</v>
      </c>
      <c r="H231" s="8" t="s">
        <v>247</v>
      </c>
      <c r="I231" s="8" t="s">
        <v>63</v>
      </c>
      <c r="J231" s="41">
        <v>2</v>
      </c>
      <c r="K231" s="8" t="s">
        <v>38</v>
      </c>
      <c r="L231" s="8">
        <v>9</v>
      </c>
      <c r="M231" s="8" t="s">
        <v>388</v>
      </c>
      <c r="N231" s="8" t="s">
        <v>1179</v>
      </c>
      <c r="O231" s="8" t="s">
        <v>54</v>
      </c>
      <c r="P231" s="8">
        <v>0</v>
      </c>
      <c r="Q231" s="8" t="s">
        <v>41</v>
      </c>
      <c r="R231" s="5"/>
      <c r="S231" s="5">
        <v>10000000</v>
      </c>
      <c r="T231" s="52">
        <f t="shared" si="22"/>
        <v>10000000</v>
      </c>
      <c r="U231" s="8" t="s">
        <v>42</v>
      </c>
      <c r="V231" s="8" t="s">
        <v>43</v>
      </c>
      <c r="W231" s="8" t="s">
        <v>350</v>
      </c>
      <c r="X231" s="8">
        <v>3009133992</v>
      </c>
      <c r="Y231" s="7" t="s">
        <v>392</v>
      </c>
      <c r="Z231" s="8"/>
      <c r="AA231" s="8" t="s">
        <v>146</v>
      </c>
      <c r="AB231" s="8" t="s">
        <v>455</v>
      </c>
      <c r="AC231" s="8" t="s">
        <v>399</v>
      </c>
      <c r="AD231" s="8"/>
      <c r="AE231" s="8"/>
    </row>
    <row r="232" spans="1:31" ht="82.5" customHeight="1" x14ac:dyDescent="0.25">
      <c r="A232" s="8" t="s">
        <v>863</v>
      </c>
      <c r="B232" s="8" t="s">
        <v>146</v>
      </c>
      <c r="C232" s="34">
        <v>231</v>
      </c>
      <c r="D232" s="8" t="s">
        <v>356</v>
      </c>
      <c r="E232" s="8"/>
      <c r="F232" s="8"/>
      <c r="G232" s="8" t="s">
        <v>248</v>
      </c>
      <c r="H232" s="8" t="s">
        <v>249</v>
      </c>
      <c r="I232" s="8" t="s">
        <v>37</v>
      </c>
      <c r="J232" s="41">
        <v>1</v>
      </c>
      <c r="K232" s="8" t="s">
        <v>38</v>
      </c>
      <c r="L232" s="8">
        <v>10.5</v>
      </c>
      <c r="M232" s="8" t="s">
        <v>183</v>
      </c>
      <c r="N232" s="8" t="s">
        <v>1175</v>
      </c>
      <c r="O232" s="8" t="s">
        <v>40</v>
      </c>
      <c r="P232" s="8">
        <v>1</v>
      </c>
      <c r="Q232" s="8" t="s">
        <v>41</v>
      </c>
      <c r="R232" s="5"/>
      <c r="S232" s="51">
        <v>412267000</v>
      </c>
      <c r="T232" s="52">
        <f t="shared" si="22"/>
        <v>412267000</v>
      </c>
      <c r="U232" s="8" t="s">
        <v>42</v>
      </c>
      <c r="V232" s="8" t="s">
        <v>43</v>
      </c>
      <c r="W232" s="8" t="s">
        <v>1110</v>
      </c>
      <c r="X232" s="8">
        <v>3009133992</v>
      </c>
      <c r="Y232" s="9" t="s">
        <v>1111</v>
      </c>
      <c r="Z232" s="8"/>
      <c r="AA232" s="8" t="s">
        <v>146</v>
      </c>
      <c r="AB232" s="8" t="s">
        <v>452</v>
      </c>
      <c r="AC232" s="8" t="s">
        <v>399</v>
      </c>
      <c r="AD232" s="8"/>
      <c r="AE232" s="8"/>
    </row>
    <row r="233" spans="1:31" ht="82.5" customHeight="1" x14ac:dyDescent="0.25">
      <c r="A233" s="8" t="s">
        <v>864</v>
      </c>
      <c r="B233" s="8" t="s">
        <v>146</v>
      </c>
      <c r="C233" s="34">
        <v>232</v>
      </c>
      <c r="D233" s="8" t="s">
        <v>356</v>
      </c>
      <c r="E233" s="8"/>
      <c r="F233" s="8"/>
      <c r="G233" s="8" t="s">
        <v>250</v>
      </c>
      <c r="H233" s="8" t="s">
        <v>249</v>
      </c>
      <c r="I233" s="8" t="s">
        <v>37</v>
      </c>
      <c r="J233" s="41">
        <v>1</v>
      </c>
      <c r="K233" s="8" t="s">
        <v>38</v>
      </c>
      <c r="L233" s="8">
        <v>10.5</v>
      </c>
      <c r="M233" s="8" t="s">
        <v>183</v>
      </c>
      <c r="N233" s="8" t="s">
        <v>1175</v>
      </c>
      <c r="O233" s="8" t="s">
        <v>40</v>
      </c>
      <c r="P233" s="8">
        <v>1</v>
      </c>
      <c r="Q233" s="8" t="s">
        <v>41</v>
      </c>
      <c r="R233" s="5"/>
      <c r="S233" s="51">
        <v>161257000</v>
      </c>
      <c r="T233" s="52">
        <f t="shared" si="22"/>
        <v>161257000</v>
      </c>
      <c r="U233" s="8" t="s">
        <v>42</v>
      </c>
      <c r="V233" s="8" t="s">
        <v>43</v>
      </c>
      <c r="W233" s="8" t="s">
        <v>1110</v>
      </c>
      <c r="X233" s="8">
        <v>3009133992</v>
      </c>
      <c r="Y233" s="9" t="s">
        <v>1111</v>
      </c>
      <c r="Z233" s="8"/>
      <c r="AA233" s="8" t="s">
        <v>146</v>
      </c>
      <c r="AB233" s="8" t="s">
        <v>452</v>
      </c>
      <c r="AC233" s="8" t="s">
        <v>399</v>
      </c>
      <c r="AD233" s="8"/>
      <c r="AE233" s="8"/>
    </row>
    <row r="234" spans="1:31" ht="49.5" customHeight="1" x14ac:dyDescent="0.25">
      <c r="A234" s="8" t="s">
        <v>865</v>
      </c>
      <c r="B234" s="8" t="s">
        <v>146</v>
      </c>
      <c r="C234" s="34">
        <v>233</v>
      </c>
      <c r="D234" s="8" t="s">
        <v>356</v>
      </c>
      <c r="E234" s="8"/>
      <c r="F234" s="8"/>
      <c r="G234" s="8" t="s">
        <v>251</v>
      </c>
      <c r="H234" s="8" t="s">
        <v>249</v>
      </c>
      <c r="I234" s="8" t="s">
        <v>53</v>
      </c>
      <c r="J234" s="41">
        <v>3</v>
      </c>
      <c r="K234" s="8" t="s">
        <v>38</v>
      </c>
      <c r="L234" s="8">
        <v>8.5</v>
      </c>
      <c r="M234" s="8" t="s">
        <v>388</v>
      </c>
      <c r="N234" s="8" t="s">
        <v>1179</v>
      </c>
      <c r="O234" s="8" t="s">
        <v>40</v>
      </c>
      <c r="P234" s="8">
        <v>1</v>
      </c>
      <c r="Q234" s="8" t="s">
        <v>41</v>
      </c>
      <c r="R234" s="5"/>
      <c r="S234" s="51">
        <v>27978000</v>
      </c>
      <c r="T234" s="52">
        <f t="shared" si="22"/>
        <v>27978000</v>
      </c>
      <c r="U234" s="8" t="s">
        <v>42</v>
      </c>
      <c r="V234" s="8" t="s">
        <v>43</v>
      </c>
      <c r="W234" s="8" t="s">
        <v>493</v>
      </c>
      <c r="X234" s="8">
        <v>3009133992</v>
      </c>
      <c r="Y234" s="9" t="s">
        <v>494</v>
      </c>
      <c r="Z234" s="8"/>
      <c r="AA234" s="8" t="s">
        <v>146</v>
      </c>
      <c r="AB234" s="8" t="s">
        <v>452</v>
      </c>
      <c r="AC234" s="8" t="s">
        <v>399</v>
      </c>
      <c r="AD234" s="8"/>
      <c r="AE234" s="8"/>
    </row>
    <row r="235" spans="1:31" ht="49.5" customHeight="1" x14ac:dyDescent="0.25">
      <c r="A235" s="8" t="s">
        <v>866</v>
      </c>
      <c r="B235" s="8" t="s">
        <v>146</v>
      </c>
      <c r="C235" s="34">
        <v>234</v>
      </c>
      <c r="D235" s="8" t="s">
        <v>239</v>
      </c>
      <c r="E235" s="8"/>
      <c r="F235" s="8"/>
      <c r="G235" s="8" t="s">
        <v>371</v>
      </c>
      <c r="H235" s="8" t="s">
        <v>242</v>
      </c>
      <c r="I235" s="8" t="s">
        <v>37</v>
      </c>
      <c r="J235" s="41">
        <v>1</v>
      </c>
      <c r="K235" s="8" t="s">
        <v>38</v>
      </c>
      <c r="L235" s="8">
        <v>10.5</v>
      </c>
      <c r="M235" s="8" t="s">
        <v>388</v>
      </c>
      <c r="N235" s="8" t="s">
        <v>1179</v>
      </c>
      <c r="O235" s="8" t="s">
        <v>54</v>
      </c>
      <c r="P235" s="8">
        <v>0</v>
      </c>
      <c r="Q235" s="8" t="s">
        <v>41</v>
      </c>
      <c r="R235" s="5"/>
      <c r="S235" s="5">
        <v>17894000</v>
      </c>
      <c r="T235" s="52">
        <f t="shared" si="22"/>
        <v>17894000</v>
      </c>
      <c r="U235" s="8" t="s">
        <v>42</v>
      </c>
      <c r="V235" s="8" t="s">
        <v>43</v>
      </c>
      <c r="W235" s="8" t="s">
        <v>1110</v>
      </c>
      <c r="X235" s="8">
        <v>3009133992</v>
      </c>
      <c r="Y235" s="9" t="s">
        <v>1111</v>
      </c>
      <c r="Z235" s="2"/>
      <c r="AA235" s="8" t="s">
        <v>146</v>
      </c>
      <c r="AB235" s="8" t="s">
        <v>455</v>
      </c>
      <c r="AC235" s="8" t="s">
        <v>399</v>
      </c>
      <c r="AD235" s="8"/>
      <c r="AE235" s="8"/>
    </row>
    <row r="236" spans="1:31" ht="49.5" customHeight="1" x14ac:dyDescent="0.25">
      <c r="A236" s="8" t="s">
        <v>867</v>
      </c>
      <c r="B236" s="8" t="s">
        <v>146</v>
      </c>
      <c r="C236" s="34">
        <v>235</v>
      </c>
      <c r="D236" s="8" t="s">
        <v>356</v>
      </c>
      <c r="E236" s="8"/>
      <c r="F236" s="8"/>
      <c r="G236" s="8" t="s">
        <v>252</v>
      </c>
      <c r="H236" s="8" t="s">
        <v>249</v>
      </c>
      <c r="I236" s="8" t="s">
        <v>53</v>
      </c>
      <c r="J236" s="41">
        <v>3</v>
      </c>
      <c r="K236" s="8" t="s">
        <v>38</v>
      </c>
      <c r="L236" s="8">
        <v>8.5</v>
      </c>
      <c r="M236" s="8" t="s">
        <v>388</v>
      </c>
      <c r="N236" s="8" t="s">
        <v>1179</v>
      </c>
      <c r="O236" s="8" t="s">
        <v>40</v>
      </c>
      <c r="P236" s="8">
        <v>1</v>
      </c>
      <c r="Q236" s="8" t="s">
        <v>41</v>
      </c>
      <c r="R236" s="5"/>
      <c r="S236" s="51">
        <v>13988000</v>
      </c>
      <c r="T236" s="52">
        <f t="shared" si="22"/>
        <v>13988000</v>
      </c>
      <c r="U236" s="8" t="s">
        <v>42</v>
      </c>
      <c r="V236" s="8" t="s">
        <v>43</v>
      </c>
      <c r="W236" s="8" t="s">
        <v>493</v>
      </c>
      <c r="X236" s="8">
        <v>3009133992</v>
      </c>
      <c r="Y236" s="9" t="s">
        <v>494</v>
      </c>
      <c r="Z236" s="8"/>
      <c r="AA236" s="8" t="s">
        <v>146</v>
      </c>
      <c r="AB236" s="8" t="s">
        <v>452</v>
      </c>
      <c r="AC236" s="8" t="s">
        <v>399</v>
      </c>
      <c r="AD236" s="8"/>
      <c r="AE236" s="8"/>
    </row>
    <row r="237" spans="1:31" ht="49.5" customHeight="1" x14ac:dyDescent="0.25">
      <c r="A237" s="8" t="s">
        <v>868</v>
      </c>
      <c r="B237" s="8" t="s">
        <v>146</v>
      </c>
      <c r="C237" s="34">
        <v>236</v>
      </c>
      <c r="D237" s="8" t="s">
        <v>239</v>
      </c>
      <c r="E237" s="8"/>
      <c r="F237" s="8"/>
      <c r="G237" s="8" t="s">
        <v>341</v>
      </c>
      <c r="H237" s="8" t="s">
        <v>242</v>
      </c>
      <c r="I237" s="8" t="s">
        <v>63</v>
      </c>
      <c r="J237" s="41">
        <v>2</v>
      </c>
      <c r="K237" s="8" t="s">
        <v>38</v>
      </c>
      <c r="L237" s="8">
        <v>10</v>
      </c>
      <c r="M237" s="8" t="s">
        <v>388</v>
      </c>
      <c r="N237" s="8" t="s">
        <v>1179</v>
      </c>
      <c r="O237" s="8" t="s">
        <v>54</v>
      </c>
      <c r="P237" s="8">
        <v>0</v>
      </c>
      <c r="Q237" s="8" t="s">
        <v>41</v>
      </c>
      <c r="R237" s="37"/>
      <c r="S237" s="5">
        <v>10736000</v>
      </c>
      <c r="T237" s="52">
        <f t="shared" si="22"/>
        <v>10736000</v>
      </c>
      <c r="U237" s="8" t="s">
        <v>42</v>
      </c>
      <c r="V237" s="8" t="s">
        <v>43</v>
      </c>
      <c r="W237" s="8" t="s">
        <v>354</v>
      </c>
      <c r="X237" s="8">
        <v>3009133992</v>
      </c>
      <c r="Y237" s="9" t="s">
        <v>391</v>
      </c>
      <c r="Z237" s="8"/>
      <c r="AA237" s="8" t="s">
        <v>146</v>
      </c>
      <c r="AB237" s="8" t="s">
        <v>455</v>
      </c>
      <c r="AC237" s="8" t="s">
        <v>399</v>
      </c>
      <c r="AD237" s="8"/>
      <c r="AE237" s="8"/>
    </row>
    <row r="238" spans="1:31" ht="49.5" customHeight="1" x14ac:dyDescent="0.25">
      <c r="A238" s="8" t="s">
        <v>869</v>
      </c>
      <c r="B238" s="8" t="s">
        <v>146</v>
      </c>
      <c r="C238" s="34">
        <v>237</v>
      </c>
      <c r="D238" s="8" t="s">
        <v>356</v>
      </c>
      <c r="E238" s="8"/>
      <c r="F238" s="8"/>
      <c r="G238" s="8" t="s">
        <v>360</v>
      </c>
      <c r="H238" s="8" t="s">
        <v>249</v>
      </c>
      <c r="I238" s="8" t="s">
        <v>53</v>
      </c>
      <c r="J238" s="41">
        <v>3</v>
      </c>
      <c r="K238" s="8" t="s">
        <v>38</v>
      </c>
      <c r="L238" s="8">
        <v>8.5</v>
      </c>
      <c r="M238" s="8" t="s">
        <v>388</v>
      </c>
      <c r="N238" s="8" t="s">
        <v>1179</v>
      </c>
      <c r="O238" s="8" t="s">
        <v>40</v>
      </c>
      <c r="P238" s="8">
        <v>1</v>
      </c>
      <c r="Q238" s="8" t="s">
        <v>41</v>
      </c>
      <c r="R238" s="5"/>
      <c r="S238" s="51">
        <v>10513000</v>
      </c>
      <c r="T238" s="52">
        <f t="shared" si="22"/>
        <v>10513000</v>
      </c>
      <c r="U238" s="8" t="s">
        <v>42</v>
      </c>
      <c r="V238" s="8" t="s">
        <v>43</v>
      </c>
      <c r="W238" s="8" t="s">
        <v>493</v>
      </c>
      <c r="X238" s="8">
        <v>3009133992</v>
      </c>
      <c r="Y238" s="9" t="s">
        <v>494</v>
      </c>
      <c r="Z238" s="8"/>
      <c r="AA238" s="8" t="s">
        <v>146</v>
      </c>
      <c r="AB238" s="8" t="s">
        <v>452</v>
      </c>
      <c r="AC238" s="8" t="s">
        <v>399</v>
      </c>
      <c r="AD238" s="8"/>
      <c r="AE238" s="8"/>
    </row>
    <row r="239" spans="1:31" ht="49.5" customHeight="1" x14ac:dyDescent="0.25">
      <c r="A239" s="8" t="s">
        <v>870</v>
      </c>
      <c r="B239" s="8" t="s">
        <v>146</v>
      </c>
      <c r="C239" s="34">
        <v>238</v>
      </c>
      <c r="D239" s="8" t="s">
        <v>239</v>
      </c>
      <c r="E239" s="8"/>
      <c r="F239" s="8"/>
      <c r="G239" s="8" t="s">
        <v>342</v>
      </c>
      <c r="H239" s="8" t="s">
        <v>242</v>
      </c>
      <c r="I239" s="8" t="s">
        <v>37</v>
      </c>
      <c r="J239" s="41">
        <v>1</v>
      </c>
      <c r="K239" s="8" t="s">
        <v>38</v>
      </c>
      <c r="L239" s="8">
        <v>10</v>
      </c>
      <c r="M239" s="8" t="s">
        <v>388</v>
      </c>
      <c r="N239" s="8" t="s">
        <v>1179</v>
      </c>
      <c r="O239" s="8" t="s">
        <v>54</v>
      </c>
      <c r="P239" s="8">
        <v>0</v>
      </c>
      <c r="Q239" s="8" t="s">
        <v>41</v>
      </c>
      <c r="R239" s="5"/>
      <c r="S239" s="5">
        <v>10736000</v>
      </c>
      <c r="T239" s="52">
        <f t="shared" si="22"/>
        <v>10736000</v>
      </c>
      <c r="U239" s="8" t="s">
        <v>42</v>
      </c>
      <c r="V239" s="8" t="s">
        <v>43</v>
      </c>
      <c r="W239" s="8" t="s">
        <v>350</v>
      </c>
      <c r="X239" s="8">
        <v>3009133992</v>
      </c>
      <c r="Y239" s="7" t="s">
        <v>392</v>
      </c>
      <c r="Z239" s="2"/>
      <c r="AA239" s="8" t="s">
        <v>146</v>
      </c>
      <c r="AB239" s="8" t="s">
        <v>455</v>
      </c>
      <c r="AC239" s="8" t="s">
        <v>399</v>
      </c>
      <c r="AD239" s="8"/>
      <c r="AE239" s="8"/>
    </row>
    <row r="240" spans="1:31" ht="49.5" customHeight="1" x14ac:dyDescent="0.25">
      <c r="A240" s="8" t="s">
        <v>871</v>
      </c>
      <c r="B240" s="8" t="s">
        <v>146</v>
      </c>
      <c r="C240" s="34">
        <v>239</v>
      </c>
      <c r="D240" s="8" t="s">
        <v>239</v>
      </c>
      <c r="E240" s="8"/>
      <c r="F240" s="8"/>
      <c r="G240" s="8" t="s">
        <v>343</v>
      </c>
      <c r="H240" s="8" t="s">
        <v>242</v>
      </c>
      <c r="I240" s="8" t="s">
        <v>37</v>
      </c>
      <c r="J240" s="41">
        <v>1</v>
      </c>
      <c r="K240" s="8" t="s">
        <v>38</v>
      </c>
      <c r="L240" s="8">
        <v>10</v>
      </c>
      <c r="M240" s="8" t="s">
        <v>388</v>
      </c>
      <c r="N240" s="8" t="s">
        <v>1179</v>
      </c>
      <c r="O240" s="8" t="s">
        <v>54</v>
      </c>
      <c r="P240" s="8">
        <v>0</v>
      </c>
      <c r="Q240" s="8" t="s">
        <v>41</v>
      </c>
      <c r="R240" s="5"/>
      <c r="S240" s="5">
        <v>53682000</v>
      </c>
      <c r="T240" s="52">
        <f t="shared" si="22"/>
        <v>53682000</v>
      </c>
      <c r="U240" s="8" t="s">
        <v>42</v>
      </c>
      <c r="V240" s="8" t="s">
        <v>43</v>
      </c>
      <c r="W240" s="8" t="s">
        <v>397</v>
      </c>
      <c r="X240" s="8">
        <v>3009133992</v>
      </c>
      <c r="Y240" s="9" t="s">
        <v>398</v>
      </c>
      <c r="Z240" s="2"/>
      <c r="AA240" s="8" t="s">
        <v>146</v>
      </c>
      <c r="AB240" s="8" t="s">
        <v>455</v>
      </c>
      <c r="AC240" s="8" t="s">
        <v>399</v>
      </c>
      <c r="AD240" s="8"/>
      <c r="AE240" s="8"/>
    </row>
    <row r="241" spans="1:31" ht="49.5" customHeight="1" x14ac:dyDescent="0.25">
      <c r="A241" s="8" t="s">
        <v>872</v>
      </c>
      <c r="B241" s="8" t="s">
        <v>146</v>
      </c>
      <c r="C241" s="34">
        <v>240</v>
      </c>
      <c r="D241" s="8" t="s">
        <v>239</v>
      </c>
      <c r="E241" s="8"/>
      <c r="F241" s="8"/>
      <c r="G241" s="8" t="s">
        <v>344</v>
      </c>
      <c r="H241" s="8" t="s">
        <v>242</v>
      </c>
      <c r="I241" s="8" t="s">
        <v>37</v>
      </c>
      <c r="J241" s="41">
        <v>1</v>
      </c>
      <c r="K241" s="8" t="s">
        <v>38</v>
      </c>
      <c r="L241" s="8">
        <v>10</v>
      </c>
      <c r="M241" s="8" t="s">
        <v>388</v>
      </c>
      <c r="N241" s="8" t="s">
        <v>1179</v>
      </c>
      <c r="O241" s="8" t="s">
        <v>54</v>
      </c>
      <c r="P241" s="8">
        <v>0</v>
      </c>
      <c r="Q241" s="8" t="s">
        <v>41</v>
      </c>
      <c r="R241" s="5"/>
      <c r="S241" s="5">
        <v>19325000</v>
      </c>
      <c r="T241" s="52">
        <f t="shared" si="22"/>
        <v>19325000</v>
      </c>
      <c r="U241" s="8" t="s">
        <v>42</v>
      </c>
      <c r="V241" s="8" t="s">
        <v>43</v>
      </c>
      <c r="W241" s="8" t="s">
        <v>350</v>
      </c>
      <c r="X241" s="8">
        <v>3009133992</v>
      </c>
      <c r="Y241" s="7" t="s">
        <v>392</v>
      </c>
      <c r="Z241" s="2"/>
      <c r="AA241" s="8" t="s">
        <v>146</v>
      </c>
      <c r="AB241" s="8" t="s">
        <v>455</v>
      </c>
      <c r="AC241" s="8" t="s">
        <v>399</v>
      </c>
      <c r="AD241" s="8"/>
      <c r="AE241" s="8"/>
    </row>
    <row r="242" spans="1:31" ht="49.5" customHeight="1" x14ac:dyDescent="0.25">
      <c r="A242" s="8" t="s">
        <v>873</v>
      </c>
      <c r="B242" s="8" t="s">
        <v>146</v>
      </c>
      <c r="C242" s="34">
        <v>241</v>
      </c>
      <c r="D242" s="8" t="s">
        <v>356</v>
      </c>
      <c r="E242" s="8"/>
      <c r="F242" s="8"/>
      <c r="G242" s="8" t="s">
        <v>512</v>
      </c>
      <c r="H242" s="8" t="s">
        <v>249</v>
      </c>
      <c r="I242" s="8" t="s">
        <v>163</v>
      </c>
      <c r="J242" s="41">
        <v>1</v>
      </c>
      <c r="K242" s="8" t="s">
        <v>77</v>
      </c>
      <c r="L242" s="8">
        <v>11</v>
      </c>
      <c r="M242" s="8" t="s">
        <v>388</v>
      </c>
      <c r="N242" s="8" t="s">
        <v>1179</v>
      </c>
      <c r="O242" s="8" t="s">
        <v>40</v>
      </c>
      <c r="P242" s="8">
        <v>1</v>
      </c>
      <c r="Q242" s="8" t="s">
        <v>41</v>
      </c>
      <c r="R242" s="5"/>
      <c r="S242" s="51">
        <v>39315000</v>
      </c>
      <c r="T242" s="52">
        <f t="shared" si="22"/>
        <v>39315000</v>
      </c>
      <c r="U242" s="8" t="s">
        <v>42</v>
      </c>
      <c r="V242" s="8" t="s">
        <v>43</v>
      </c>
      <c r="W242" s="8" t="s">
        <v>1110</v>
      </c>
      <c r="X242" s="8">
        <v>3009133992</v>
      </c>
      <c r="Y242" s="9" t="s">
        <v>1111</v>
      </c>
      <c r="Z242" s="8"/>
      <c r="AA242" s="8" t="s">
        <v>146</v>
      </c>
      <c r="AB242" s="8" t="s">
        <v>452</v>
      </c>
      <c r="AC242" s="8" t="s">
        <v>399</v>
      </c>
      <c r="AD242" s="8"/>
      <c r="AE242" s="8"/>
    </row>
    <row r="243" spans="1:31" ht="49.5" customHeight="1" x14ac:dyDescent="0.25">
      <c r="A243" s="8" t="s">
        <v>874</v>
      </c>
      <c r="B243" s="8" t="s">
        <v>146</v>
      </c>
      <c r="C243" s="34">
        <v>242</v>
      </c>
      <c r="D243" s="8" t="s">
        <v>239</v>
      </c>
      <c r="E243" s="8"/>
      <c r="F243" s="8"/>
      <c r="G243" s="8" t="s">
        <v>372</v>
      </c>
      <c r="H243" s="8" t="s">
        <v>242</v>
      </c>
      <c r="I243" s="8" t="s">
        <v>53</v>
      </c>
      <c r="J243" s="41">
        <v>3</v>
      </c>
      <c r="K243" s="8" t="s">
        <v>38</v>
      </c>
      <c r="L243" s="8">
        <v>9</v>
      </c>
      <c r="M243" s="8" t="s">
        <v>388</v>
      </c>
      <c r="N243" s="8" t="s">
        <v>1179</v>
      </c>
      <c r="O243" s="8" t="s">
        <v>54</v>
      </c>
      <c r="P243" s="8">
        <v>0</v>
      </c>
      <c r="Q243" s="8" t="s">
        <v>41</v>
      </c>
      <c r="R243" s="5"/>
      <c r="S243" s="5">
        <v>28630000</v>
      </c>
      <c r="T243" s="52">
        <f t="shared" si="22"/>
        <v>28630000</v>
      </c>
      <c r="U243" s="8" t="s">
        <v>42</v>
      </c>
      <c r="V243" s="8" t="s">
        <v>43</v>
      </c>
      <c r="W243" s="8" t="s">
        <v>350</v>
      </c>
      <c r="X243" s="8">
        <v>3009133992</v>
      </c>
      <c r="Y243" s="9" t="s">
        <v>390</v>
      </c>
      <c r="Z243" s="8"/>
      <c r="AA243" s="8" t="s">
        <v>146</v>
      </c>
      <c r="AB243" s="8" t="s">
        <v>455</v>
      </c>
      <c r="AC243" s="8" t="s">
        <v>399</v>
      </c>
      <c r="AD243" s="8"/>
      <c r="AE243" s="8"/>
    </row>
    <row r="244" spans="1:31" ht="49.5" customHeight="1" x14ac:dyDescent="0.25">
      <c r="A244" s="8" t="s">
        <v>875</v>
      </c>
      <c r="B244" s="8" t="s">
        <v>146</v>
      </c>
      <c r="C244" s="34">
        <v>243</v>
      </c>
      <c r="D244" s="8" t="s">
        <v>239</v>
      </c>
      <c r="E244" s="8"/>
      <c r="F244" s="8"/>
      <c r="G244" s="8" t="s">
        <v>373</v>
      </c>
      <c r="H244" s="8" t="s">
        <v>242</v>
      </c>
      <c r="I244" s="8" t="s">
        <v>37</v>
      </c>
      <c r="J244" s="41">
        <v>1</v>
      </c>
      <c r="K244" s="8" t="s">
        <v>38</v>
      </c>
      <c r="L244" s="8">
        <v>10</v>
      </c>
      <c r="M244" s="8" t="s">
        <v>388</v>
      </c>
      <c r="N244" s="8" t="s">
        <v>1179</v>
      </c>
      <c r="O244" s="8" t="s">
        <v>54</v>
      </c>
      <c r="P244" s="8">
        <v>0</v>
      </c>
      <c r="Q244" s="8" t="s">
        <v>41</v>
      </c>
      <c r="R244" s="5"/>
      <c r="S244" s="5">
        <v>21472000</v>
      </c>
      <c r="T244" s="52">
        <f t="shared" si="22"/>
        <v>21472000</v>
      </c>
      <c r="U244" s="8" t="s">
        <v>42</v>
      </c>
      <c r="V244" s="8" t="s">
        <v>43</v>
      </c>
      <c r="W244" s="8" t="s">
        <v>350</v>
      </c>
      <c r="X244" s="8">
        <v>3009133992</v>
      </c>
      <c r="Y244" s="7" t="s">
        <v>392</v>
      </c>
      <c r="Z244" s="8"/>
      <c r="AA244" s="8" t="s">
        <v>146</v>
      </c>
      <c r="AB244" s="8" t="s">
        <v>455</v>
      </c>
      <c r="AC244" s="8" t="s">
        <v>399</v>
      </c>
      <c r="AD244" s="8"/>
      <c r="AE244" s="8"/>
    </row>
    <row r="245" spans="1:31" ht="49.5" customHeight="1" x14ac:dyDescent="0.25">
      <c r="A245" s="8" t="s">
        <v>876</v>
      </c>
      <c r="B245" s="8" t="s">
        <v>146</v>
      </c>
      <c r="C245" s="34">
        <v>244</v>
      </c>
      <c r="D245" s="8" t="s">
        <v>239</v>
      </c>
      <c r="E245" s="8"/>
      <c r="F245" s="8"/>
      <c r="G245" s="8" t="s">
        <v>345</v>
      </c>
      <c r="H245" s="8" t="s">
        <v>242</v>
      </c>
      <c r="I245" s="8" t="s">
        <v>53</v>
      </c>
      <c r="J245" s="41">
        <v>3</v>
      </c>
      <c r="K245" s="8" t="s">
        <v>38</v>
      </c>
      <c r="L245" s="8">
        <v>9</v>
      </c>
      <c r="M245" s="8" t="s">
        <v>388</v>
      </c>
      <c r="N245" s="8" t="s">
        <v>1179</v>
      </c>
      <c r="O245" s="8" t="s">
        <v>54</v>
      </c>
      <c r="P245" s="8">
        <v>0</v>
      </c>
      <c r="Q245" s="8" t="s">
        <v>41</v>
      </c>
      <c r="R245" s="5"/>
      <c r="S245" s="5">
        <v>16462000</v>
      </c>
      <c r="T245" s="52">
        <f t="shared" si="22"/>
        <v>16462000</v>
      </c>
      <c r="U245" s="8" t="s">
        <v>42</v>
      </c>
      <c r="V245" s="8" t="s">
        <v>43</v>
      </c>
      <c r="W245" s="8" t="s">
        <v>354</v>
      </c>
      <c r="X245" s="8">
        <v>3009133992</v>
      </c>
      <c r="Y245" s="9" t="s">
        <v>391</v>
      </c>
      <c r="Z245" s="8"/>
      <c r="AA245" s="8" t="s">
        <v>146</v>
      </c>
      <c r="AB245" s="8" t="s">
        <v>455</v>
      </c>
      <c r="AC245" s="8" t="s">
        <v>399</v>
      </c>
      <c r="AD245" s="8"/>
      <c r="AE245" s="8"/>
    </row>
    <row r="246" spans="1:31" ht="49.5" customHeight="1" x14ac:dyDescent="0.25">
      <c r="A246" s="8" t="s">
        <v>877</v>
      </c>
      <c r="B246" s="8" t="s">
        <v>146</v>
      </c>
      <c r="C246" s="34">
        <v>245</v>
      </c>
      <c r="D246" s="8" t="s">
        <v>239</v>
      </c>
      <c r="E246" s="8"/>
      <c r="F246" s="8"/>
      <c r="G246" s="8" t="s">
        <v>244</v>
      </c>
      <c r="H246" s="8" t="s">
        <v>242</v>
      </c>
      <c r="I246" s="8" t="s">
        <v>63</v>
      </c>
      <c r="J246" s="41">
        <v>2</v>
      </c>
      <c r="K246" s="8" t="s">
        <v>38</v>
      </c>
      <c r="L246" s="8">
        <v>10</v>
      </c>
      <c r="M246" s="8" t="s">
        <v>388</v>
      </c>
      <c r="N246" s="8" t="s">
        <v>1179</v>
      </c>
      <c r="O246" s="8" t="s">
        <v>54</v>
      </c>
      <c r="P246" s="8">
        <v>0</v>
      </c>
      <c r="Q246" s="8" t="s">
        <v>41</v>
      </c>
      <c r="R246" s="5"/>
      <c r="S246" s="5">
        <v>41513000</v>
      </c>
      <c r="T246" s="52">
        <f t="shared" si="22"/>
        <v>41513000</v>
      </c>
      <c r="U246" s="8" t="s">
        <v>42</v>
      </c>
      <c r="V246" s="8" t="s">
        <v>43</v>
      </c>
      <c r="W246" s="8" t="s">
        <v>354</v>
      </c>
      <c r="X246" s="8">
        <v>3009133992</v>
      </c>
      <c r="Y246" s="9" t="s">
        <v>391</v>
      </c>
      <c r="Z246" s="8"/>
      <c r="AA246" s="8" t="s">
        <v>146</v>
      </c>
      <c r="AB246" s="8" t="s">
        <v>455</v>
      </c>
      <c r="AC246" s="8" t="s">
        <v>399</v>
      </c>
      <c r="AD246" s="8"/>
      <c r="AE246" s="8"/>
    </row>
    <row r="247" spans="1:31" ht="49.5" customHeight="1" x14ac:dyDescent="0.25">
      <c r="A247" s="8" t="s">
        <v>878</v>
      </c>
      <c r="B247" s="8" t="s">
        <v>146</v>
      </c>
      <c r="C247" s="34">
        <v>246</v>
      </c>
      <c r="D247" s="8" t="s">
        <v>239</v>
      </c>
      <c r="E247" s="8"/>
      <c r="F247" s="8"/>
      <c r="G247" s="8" t="s">
        <v>374</v>
      </c>
      <c r="H247" s="8" t="s">
        <v>242</v>
      </c>
      <c r="I247" s="8" t="s">
        <v>63</v>
      </c>
      <c r="J247" s="41">
        <v>2</v>
      </c>
      <c r="K247" s="8" t="s">
        <v>38</v>
      </c>
      <c r="L247" s="8">
        <v>10.5</v>
      </c>
      <c r="M247" s="8" t="s">
        <v>388</v>
      </c>
      <c r="N247" s="8" t="s">
        <v>1179</v>
      </c>
      <c r="O247" s="8" t="s">
        <v>54</v>
      </c>
      <c r="P247" s="8">
        <v>0</v>
      </c>
      <c r="Q247" s="8" t="s">
        <v>41</v>
      </c>
      <c r="R247" s="5"/>
      <c r="S247" s="5">
        <v>28630000</v>
      </c>
      <c r="T247" s="52">
        <f t="shared" si="22"/>
        <v>28630000</v>
      </c>
      <c r="U247" s="8" t="s">
        <v>42</v>
      </c>
      <c r="V247" s="8" t="s">
        <v>43</v>
      </c>
      <c r="W247" s="8" t="s">
        <v>350</v>
      </c>
      <c r="X247" s="8">
        <v>3009133992</v>
      </c>
      <c r="Y247" s="9" t="s">
        <v>390</v>
      </c>
      <c r="Z247" s="2"/>
      <c r="AA247" s="8" t="s">
        <v>146</v>
      </c>
      <c r="AB247" s="8" t="s">
        <v>455</v>
      </c>
      <c r="AC247" s="8" t="s">
        <v>399</v>
      </c>
      <c r="AD247" s="8"/>
      <c r="AE247" s="8"/>
    </row>
    <row r="248" spans="1:31" ht="49.5" customHeight="1" x14ac:dyDescent="0.25">
      <c r="A248" s="8" t="s">
        <v>879</v>
      </c>
      <c r="B248" s="8" t="s">
        <v>146</v>
      </c>
      <c r="C248" s="34">
        <v>247</v>
      </c>
      <c r="D248" s="8" t="s">
        <v>239</v>
      </c>
      <c r="E248" s="8"/>
      <c r="F248" s="8"/>
      <c r="G248" s="8" t="s">
        <v>245</v>
      </c>
      <c r="H248" s="8" t="s">
        <v>242</v>
      </c>
      <c r="I248" s="8" t="s">
        <v>74</v>
      </c>
      <c r="J248" s="41">
        <v>4</v>
      </c>
      <c r="K248" s="8" t="s">
        <v>38</v>
      </c>
      <c r="L248" s="8">
        <v>8</v>
      </c>
      <c r="M248" s="8" t="s">
        <v>388</v>
      </c>
      <c r="N248" s="8" t="s">
        <v>1179</v>
      </c>
      <c r="O248" s="8" t="s">
        <v>54</v>
      </c>
      <c r="P248" s="8">
        <v>0</v>
      </c>
      <c r="Q248" s="8" t="s">
        <v>41</v>
      </c>
      <c r="R248" s="5"/>
      <c r="S248" s="5">
        <v>21472000</v>
      </c>
      <c r="T248" s="52">
        <f t="shared" si="22"/>
        <v>21472000</v>
      </c>
      <c r="U248" s="8" t="s">
        <v>42</v>
      </c>
      <c r="V248" s="8" t="s">
        <v>43</v>
      </c>
      <c r="W248" s="8" t="s">
        <v>354</v>
      </c>
      <c r="X248" s="8">
        <v>3009133992</v>
      </c>
      <c r="Y248" s="9" t="s">
        <v>391</v>
      </c>
      <c r="Z248" s="8"/>
      <c r="AA248" s="8" t="s">
        <v>146</v>
      </c>
      <c r="AB248" s="8" t="s">
        <v>455</v>
      </c>
      <c r="AC248" s="8" t="s">
        <v>399</v>
      </c>
      <c r="AD248" s="8"/>
      <c r="AE248" s="8"/>
    </row>
    <row r="249" spans="1:31" ht="49.5" customHeight="1" x14ac:dyDescent="0.25">
      <c r="A249" s="8" t="s">
        <v>880</v>
      </c>
      <c r="B249" s="8" t="s">
        <v>146</v>
      </c>
      <c r="C249" s="34">
        <v>248</v>
      </c>
      <c r="D249" s="8">
        <v>40101701</v>
      </c>
      <c r="E249" s="8"/>
      <c r="F249" s="8"/>
      <c r="G249" s="8" t="s">
        <v>253</v>
      </c>
      <c r="H249" s="8" t="s">
        <v>249</v>
      </c>
      <c r="I249" s="8" t="s">
        <v>53</v>
      </c>
      <c r="J249" s="41">
        <v>3</v>
      </c>
      <c r="K249" s="8" t="s">
        <v>38</v>
      </c>
      <c r="L249" s="8">
        <v>8</v>
      </c>
      <c r="M249" s="8" t="s">
        <v>388</v>
      </c>
      <c r="N249" s="8" t="s">
        <v>1179</v>
      </c>
      <c r="O249" s="8" t="s">
        <v>40</v>
      </c>
      <c r="P249" s="8">
        <v>1</v>
      </c>
      <c r="Q249" s="8" t="s">
        <v>41</v>
      </c>
      <c r="R249" s="5"/>
      <c r="S249" s="51">
        <v>6516000</v>
      </c>
      <c r="T249" s="52">
        <f t="shared" si="22"/>
        <v>6516000</v>
      </c>
      <c r="U249" s="8" t="s">
        <v>42</v>
      </c>
      <c r="V249" s="8" t="s">
        <v>43</v>
      </c>
      <c r="W249" s="8" t="s">
        <v>493</v>
      </c>
      <c r="X249" s="8">
        <v>3009133992</v>
      </c>
      <c r="Y249" s="9" t="s">
        <v>494</v>
      </c>
      <c r="Z249" s="8"/>
      <c r="AA249" s="8" t="s">
        <v>146</v>
      </c>
      <c r="AB249" s="8" t="s">
        <v>452</v>
      </c>
      <c r="AC249" s="8" t="s">
        <v>399</v>
      </c>
      <c r="AD249" s="8"/>
      <c r="AE249" s="8"/>
    </row>
    <row r="250" spans="1:31" ht="49.5" customHeight="1" x14ac:dyDescent="0.25">
      <c r="A250" s="8" t="s">
        <v>881</v>
      </c>
      <c r="B250" s="8" t="s">
        <v>146</v>
      </c>
      <c r="C250" s="34">
        <v>249</v>
      </c>
      <c r="D250" s="8" t="s">
        <v>1186</v>
      </c>
      <c r="E250" s="8"/>
      <c r="F250" s="8"/>
      <c r="G250" s="8" t="s">
        <v>375</v>
      </c>
      <c r="H250" s="8" t="s">
        <v>254</v>
      </c>
      <c r="I250" s="8" t="s">
        <v>53</v>
      </c>
      <c r="J250" s="41">
        <v>3</v>
      </c>
      <c r="K250" s="8" t="s">
        <v>38</v>
      </c>
      <c r="L250" s="8">
        <v>9</v>
      </c>
      <c r="M250" s="8" t="s">
        <v>388</v>
      </c>
      <c r="N250" s="8" t="s">
        <v>1179</v>
      </c>
      <c r="O250" s="8" t="s">
        <v>54</v>
      </c>
      <c r="P250" s="8">
        <v>0</v>
      </c>
      <c r="Q250" s="8" t="s">
        <v>41</v>
      </c>
      <c r="R250" s="5"/>
      <c r="S250" s="5">
        <v>30000000</v>
      </c>
      <c r="T250" s="52">
        <f t="shared" si="22"/>
        <v>30000000</v>
      </c>
      <c r="U250" s="8" t="s">
        <v>42</v>
      </c>
      <c r="V250" s="8" t="s">
        <v>43</v>
      </c>
      <c r="W250" s="8" t="s">
        <v>359</v>
      </c>
      <c r="X250" s="8">
        <v>3009133992</v>
      </c>
      <c r="Y250" s="9" t="s">
        <v>364</v>
      </c>
      <c r="Z250" s="8"/>
      <c r="AA250" s="8" t="s">
        <v>146</v>
      </c>
      <c r="AB250" s="8" t="s">
        <v>455</v>
      </c>
      <c r="AC250" s="8" t="s">
        <v>399</v>
      </c>
      <c r="AD250" s="8"/>
      <c r="AE250" s="8"/>
    </row>
    <row r="251" spans="1:31" ht="264" customHeight="1" x14ac:dyDescent="0.25">
      <c r="A251" s="8" t="s">
        <v>882</v>
      </c>
      <c r="B251" s="8" t="s">
        <v>146</v>
      </c>
      <c r="C251" s="34">
        <v>250</v>
      </c>
      <c r="D251" s="8">
        <v>40141700</v>
      </c>
      <c r="E251" s="8"/>
      <c r="F251" s="8"/>
      <c r="G251" s="8" t="s">
        <v>376</v>
      </c>
      <c r="H251" s="8" t="s">
        <v>255</v>
      </c>
      <c r="I251" s="8" t="s">
        <v>63</v>
      </c>
      <c r="J251" s="41">
        <v>2</v>
      </c>
      <c r="K251" s="8" t="s">
        <v>38</v>
      </c>
      <c r="L251" s="8">
        <v>8</v>
      </c>
      <c r="M251" s="8" t="s">
        <v>154</v>
      </c>
      <c r="N251" s="8" t="s">
        <v>1182</v>
      </c>
      <c r="O251" s="8" t="s">
        <v>527</v>
      </c>
      <c r="P251" s="8">
        <v>1</v>
      </c>
      <c r="Q251" s="8" t="s">
        <v>41</v>
      </c>
      <c r="R251" s="5"/>
      <c r="S251" s="5">
        <v>148600000</v>
      </c>
      <c r="T251" s="52">
        <f t="shared" si="22"/>
        <v>148600000</v>
      </c>
      <c r="U251" s="8" t="s">
        <v>42</v>
      </c>
      <c r="V251" s="8" t="s">
        <v>43</v>
      </c>
      <c r="W251" s="5" t="s">
        <v>387</v>
      </c>
      <c r="X251" s="8">
        <v>3009133992</v>
      </c>
      <c r="Y251" s="9" t="s">
        <v>494</v>
      </c>
      <c r="Z251" s="8"/>
      <c r="AA251" s="8" t="s">
        <v>146</v>
      </c>
      <c r="AB251" s="8" t="s">
        <v>982</v>
      </c>
      <c r="AC251" s="8" t="s">
        <v>399</v>
      </c>
      <c r="AD251" s="8"/>
      <c r="AE251" s="8"/>
    </row>
    <row r="252" spans="1:31" ht="66" customHeight="1" x14ac:dyDescent="0.25">
      <c r="A252" s="8" t="s">
        <v>883</v>
      </c>
      <c r="B252" s="8" t="s">
        <v>146</v>
      </c>
      <c r="C252" s="34">
        <v>251</v>
      </c>
      <c r="D252" s="8">
        <v>40101701</v>
      </c>
      <c r="E252" s="8"/>
      <c r="F252" s="8"/>
      <c r="G252" s="8" t="s">
        <v>384</v>
      </c>
      <c r="H252" s="8" t="s">
        <v>385</v>
      </c>
      <c r="I252" s="8" t="s">
        <v>63</v>
      </c>
      <c r="J252" s="41">
        <v>2</v>
      </c>
      <c r="K252" s="8" t="s">
        <v>47</v>
      </c>
      <c r="L252" s="8">
        <v>6</v>
      </c>
      <c r="M252" s="8" t="s">
        <v>154</v>
      </c>
      <c r="N252" s="8" t="s">
        <v>1182</v>
      </c>
      <c r="O252" s="8" t="s">
        <v>54</v>
      </c>
      <c r="P252" s="8">
        <v>0</v>
      </c>
      <c r="Q252" s="8" t="s">
        <v>41</v>
      </c>
      <c r="R252" s="5"/>
      <c r="S252" s="5">
        <v>95000000</v>
      </c>
      <c r="T252" s="52">
        <f t="shared" si="22"/>
        <v>95000000</v>
      </c>
      <c r="U252" s="8" t="s">
        <v>42</v>
      </c>
      <c r="V252" s="8" t="s">
        <v>43</v>
      </c>
      <c r="W252" s="8" t="s">
        <v>493</v>
      </c>
      <c r="X252" s="8">
        <v>3009133992</v>
      </c>
      <c r="Y252" s="9" t="s">
        <v>494</v>
      </c>
      <c r="Z252" s="8"/>
      <c r="AA252" s="8" t="s">
        <v>146</v>
      </c>
      <c r="AB252" s="59" t="s">
        <v>981</v>
      </c>
      <c r="AC252" s="8" t="s">
        <v>399</v>
      </c>
      <c r="AD252" s="8"/>
      <c r="AE252" s="8"/>
    </row>
    <row r="253" spans="1:31" ht="66" customHeight="1" x14ac:dyDescent="0.25">
      <c r="A253" s="8" t="s">
        <v>884</v>
      </c>
      <c r="B253" s="8" t="s">
        <v>146</v>
      </c>
      <c r="C253" s="34">
        <v>252</v>
      </c>
      <c r="D253" s="8" t="s">
        <v>357</v>
      </c>
      <c r="E253" s="8"/>
      <c r="F253" s="8"/>
      <c r="G253" s="8" t="s">
        <v>347</v>
      </c>
      <c r="H253" s="8" t="s">
        <v>258</v>
      </c>
      <c r="I253" s="8" t="s">
        <v>63</v>
      </c>
      <c r="J253" s="41">
        <v>2</v>
      </c>
      <c r="K253" s="8" t="s">
        <v>38</v>
      </c>
      <c r="L253" s="8">
        <v>9</v>
      </c>
      <c r="M253" s="8" t="s">
        <v>154</v>
      </c>
      <c r="N253" s="8" t="s">
        <v>1182</v>
      </c>
      <c r="O253" s="8" t="s">
        <v>54</v>
      </c>
      <c r="P253" s="8">
        <v>0</v>
      </c>
      <c r="Q253" s="8" t="s">
        <v>41</v>
      </c>
      <c r="R253" s="5"/>
      <c r="S253" s="5">
        <v>120000000</v>
      </c>
      <c r="T253" s="52">
        <f t="shared" si="22"/>
        <v>120000000</v>
      </c>
      <c r="U253" s="8" t="s">
        <v>42</v>
      </c>
      <c r="V253" s="8" t="s">
        <v>43</v>
      </c>
      <c r="W253" s="8" t="s">
        <v>493</v>
      </c>
      <c r="X253" s="8">
        <v>3009133992</v>
      </c>
      <c r="Y253" s="9" t="s">
        <v>494</v>
      </c>
      <c r="Z253" s="8"/>
      <c r="AA253" s="8" t="s">
        <v>146</v>
      </c>
      <c r="AB253" s="8" t="s">
        <v>455</v>
      </c>
      <c r="AC253" s="8" t="s">
        <v>399</v>
      </c>
      <c r="AD253" s="8"/>
      <c r="AE253" s="8"/>
    </row>
    <row r="254" spans="1:31" ht="49.5" customHeight="1" x14ac:dyDescent="0.25">
      <c r="A254" s="8" t="s">
        <v>885</v>
      </c>
      <c r="B254" s="8" t="s">
        <v>146</v>
      </c>
      <c r="C254" s="34">
        <v>253</v>
      </c>
      <c r="D254" s="8" t="s">
        <v>1070</v>
      </c>
      <c r="E254" s="8"/>
      <c r="F254" s="8"/>
      <c r="G254" s="8" t="s">
        <v>348</v>
      </c>
      <c r="H254" s="8" t="s">
        <v>259</v>
      </c>
      <c r="I254" s="8" t="s">
        <v>53</v>
      </c>
      <c r="J254" s="41">
        <v>3</v>
      </c>
      <c r="K254" s="8" t="s">
        <v>76</v>
      </c>
      <c r="L254" s="8">
        <v>4</v>
      </c>
      <c r="M254" s="8" t="s">
        <v>388</v>
      </c>
      <c r="N254" s="8" t="s">
        <v>1179</v>
      </c>
      <c r="O254" s="8" t="s">
        <v>54</v>
      </c>
      <c r="P254" s="8">
        <v>0</v>
      </c>
      <c r="Q254" s="8" t="s">
        <v>41</v>
      </c>
      <c r="R254" s="5"/>
      <c r="S254" s="5">
        <v>10000000</v>
      </c>
      <c r="T254" s="52">
        <f t="shared" si="22"/>
        <v>10000000</v>
      </c>
      <c r="U254" s="8" t="s">
        <v>42</v>
      </c>
      <c r="V254" s="8" t="s">
        <v>43</v>
      </c>
      <c r="W254" s="8" t="s">
        <v>397</v>
      </c>
      <c r="X254" s="8">
        <v>3009133992</v>
      </c>
      <c r="Y254" s="9" t="s">
        <v>398</v>
      </c>
      <c r="Z254" s="8"/>
      <c r="AA254" s="8" t="s">
        <v>146</v>
      </c>
      <c r="AB254" s="8" t="s">
        <v>455</v>
      </c>
      <c r="AC254" s="8" t="s">
        <v>399</v>
      </c>
      <c r="AD254" s="8"/>
      <c r="AE254" s="8"/>
    </row>
    <row r="255" spans="1:31" ht="66" customHeight="1" x14ac:dyDescent="0.25">
      <c r="A255" s="8" t="s">
        <v>886</v>
      </c>
      <c r="B255" s="8" t="s">
        <v>146</v>
      </c>
      <c r="C255" s="34">
        <v>254</v>
      </c>
      <c r="D255" s="8">
        <v>72154302</v>
      </c>
      <c r="E255" s="8"/>
      <c r="F255" s="8"/>
      <c r="G255" s="8" t="s">
        <v>349</v>
      </c>
      <c r="H255" s="8" t="s">
        <v>260</v>
      </c>
      <c r="I255" s="8" t="s">
        <v>63</v>
      </c>
      <c r="J255" s="41">
        <v>2</v>
      </c>
      <c r="K255" s="8" t="s">
        <v>38</v>
      </c>
      <c r="L255" s="8">
        <v>9</v>
      </c>
      <c r="M255" s="8" t="s">
        <v>154</v>
      </c>
      <c r="N255" s="8" t="s">
        <v>1182</v>
      </c>
      <c r="O255" s="8" t="s">
        <v>54</v>
      </c>
      <c r="P255" s="8">
        <v>0</v>
      </c>
      <c r="Q255" s="8" t="s">
        <v>41</v>
      </c>
      <c r="R255" s="5"/>
      <c r="S255" s="5">
        <v>80000000</v>
      </c>
      <c r="T255" s="52">
        <f t="shared" si="22"/>
        <v>80000000</v>
      </c>
      <c r="U255" s="8" t="s">
        <v>42</v>
      </c>
      <c r="V255" s="8" t="s">
        <v>43</v>
      </c>
      <c r="W255" s="8" t="s">
        <v>493</v>
      </c>
      <c r="X255" s="8">
        <v>3009133992</v>
      </c>
      <c r="Y255" s="9" t="s">
        <v>494</v>
      </c>
      <c r="Z255" s="8"/>
      <c r="AA255" s="8" t="s">
        <v>146</v>
      </c>
      <c r="AB255" s="8" t="s">
        <v>455</v>
      </c>
      <c r="AC255" s="8" t="s">
        <v>399</v>
      </c>
      <c r="AD255" s="8"/>
      <c r="AE255" s="8"/>
    </row>
    <row r="256" spans="1:31" ht="99" customHeight="1" x14ac:dyDescent="0.25">
      <c r="A256" s="8" t="s">
        <v>887</v>
      </c>
      <c r="B256" s="8" t="s">
        <v>146</v>
      </c>
      <c r="C256" s="34">
        <v>255</v>
      </c>
      <c r="D256" s="8" t="s">
        <v>142</v>
      </c>
      <c r="E256" s="8"/>
      <c r="F256" s="8"/>
      <c r="G256" s="8" t="s">
        <v>486</v>
      </c>
      <c r="H256" s="8" t="s">
        <v>35</v>
      </c>
      <c r="I256" s="8" t="s">
        <v>37</v>
      </c>
      <c r="J256" s="41">
        <v>1</v>
      </c>
      <c r="K256" s="8" t="s">
        <v>66</v>
      </c>
      <c r="L256" s="8">
        <v>4</v>
      </c>
      <c r="M256" s="8" t="s">
        <v>39</v>
      </c>
      <c r="N256" s="8" t="s">
        <v>1177</v>
      </c>
      <c r="O256" s="8" t="s">
        <v>40</v>
      </c>
      <c r="P256" s="8">
        <v>1</v>
      </c>
      <c r="Q256" s="8" t="s">
        <v>41</v>
      </c>
      <c r="R256" s="5">
        <v>7000000</v>
      </c>
      <c r="S256" s="5">
        <f>+L256*R256</f>
        <v>28000000</v>
      </c>
      <c r="T256" s="5">
        <f t="shared" si="22"/>
        <v>28000000</v>
      </c>
      <c r="U256" s="8" t="s">
        <v>42</v>
      </c>
      <c r="V256" s="8" t="s">
        <v>43</v>
      </c>
      <c r="W256" s="8" t="s">
        <v>414</v>
      </c>
      <c r="X256" s="8">
        <v>3009133992</v>
      </c>
      <c r="Y256" s="7" t="s">
        <v>1185</v>
      </c>
      <c r="Z256" s="8"/>
      <c r="AA256" s="8" t="s">
        <v>146</v>
      </c>
      <c r="AB256" s="8" t="s">
        <v>405</v>
      </c>
      <c r="AC256" s="8" t="s">
        <v>399</v>
      </c>
      <c r="AD256" s="8"/>
      <c r="AE256" s="8"/>
    </row>
    <row r="257" spans="1:31" ht="115.5" customHeight="1" x14ac:dyDescent="0.25">
      <c r="A257" s="8" t="s">
        <v>889</v>
      </c>
      <c r="B257" s="8" t="s">
        <v>146</v>
      </c>
      <c r="C257" s="34">
        <v>256</v>
      </c>
      <c r="D257" s="8" t="s">
        <v>1071</v>
      </c>
      <c r="E257" s="8"/>
      <c r="F257" s="8"/>
      <c r="G257" s="8" t="s">
        <v>487</v>
      </c>
      <c r="H257" s="8" t="s">
        <v>35</v>
      </c>
      <c r="I257" s="8" t="s">
        <v>37</v>
      </c>
      <c r="J257" s="41">
        <v>1</v>
      </c>
      <c r="K257" s="8" t="s">
        <v>66</v>
      </c>
      <c r="L257" s="8">
        <v>4</v>
      </c>
      <c r="M257" s="8" t="s">
        <v>39</v>
      </c>
      <c r="N257" s="8" t="s">
        <v>1177</v>
      </c>
      <c r="O257" s="8" t="s">
        <v>40</v>
      </c>
      <c r="P257" s="8">
        <v>1</v>
      </c>
      <c r="Q257" s="8" t="s">
        <v>41</v>
      </c>
      <c r="R257" s="5">
        <v>12000000</v>
      </c>
      <c r="S257" s="5">
        <f>+L257*R257</f>
        <v>48000000</v>
      </c>
      <c r="T257" s="5">
        <f t="shared" si="22"/>
        <v>48000000</v>
      </c>
      <c r="U257" s="8" t="s">
        <v>42</v>
      </c>
      <c r="V257" s="8" t="s">
        <v>43</v>
      </c>
      <c r="W257" s="8" t="s">
        <v>1110</v>
      </c>
      <c r="X257" s="8">
        <v>3009133992</v>
      </c>
      <c r="Y257" s="9" t="s">
        <v>1111</v>
      </c>
      <c r="Z257" s="8"/>
      <c r="AA257" s="8" t="s">
        <v>146</v>
      </c>
      <c r="AB257" s="8" t="s">
        <v>405</v>
      </c>
      <c r="AC257" s="8" t="s">
        <v>399</v>
      </c>
      <c r="AD257" s="8"/>
      <c r="AE257" s="8"/>
    </row>
    <row r="258" spans="1:31" ht="99" customHeight="1" x14ac:dyDescent="0.25">
      <c r="A258" s="8" t="s">
        <v>890</v>
      </c>
      <c r="B258" s="8" t="s">
        <v>146</v>
      </c>
      <c r="C258" s="34">
        <v>257</v>
      </c>
      <c r="D258" s="8" t="s">
        <v>1071</v>
      </c>
      <c r="E258" s="8"/>
      <c r="F258" s="8"/>
      <c r="G258" s="8" t="s">
        <v>488</v>
      </c>
      <c r="H258" s="8" t="s">
        <v>35</v>
      </c>
      <c r="I258" s="8" t="s">
        <v>37</v>
      </c>
      <c r="J258" s="41">
        <v>1</v>
      </c>
      <c r="K258" s="8" t="s">
        <v>66</v>
      </c>
      <c r="L258" s="8">
        <v>4</v>
      </c>
      <c r="M258" s="8" t="s">
        <v>39</v>
      </c>
      <c r="N258" s="8" t="s">
        <v>1177</v>
      </c>
      <c r="O258" s="8" t="s">
        <v>40</v>
      </c>
      <c r="P258" s="8">
        <v>1</v>
      </c>
      <c r="Q258" s="8" t="s">
        <v>41</v>
      </c>
      <c r="R258" s="5">
        <v>8000000</v>
      </c>
      <c r="S258" s="5">
        <f>+L258*R258</f>
        <v>32000000</v>
      </c>
      <c r="T258" s="5">
        <f t="shared" si="22"/>
        <v>32000000</v>
      </c>
      <c r="U258" s="8" t="s">
        <v>42</v>
      </c>
      <c r="V258" s="8" t="s">
        <v>43</v>
      </c>
      <c r="W258" s="8" t="s">
        <v>352</v>
      </c>
      <c r="X258" s="8">
        <v>3009133992</v>
      </c>
      <c r="Y258" s="7" t="s">
        <v>393</v>
      </c>
      <c r="Z258" s="8"/>
      <c r="AA258" s="8" t="s">
        <v>146</v>
      </c>
      <c r="AB258" s="8" t="s">
        <v>405</v>
      </c>
      <c r="AC258" s="8" t="s">
        <v>399</v>
      </c>
      <c r="AD258" s="8"/>
      <c r="AE258" s="8"/>
    </row>
    <row r="259" spans="1:31" ht="66" customHeight="1" x14ac:dyDescent="0.25">
      <c r="A259" s="8" t="s">
        <v>891</v>
      </c>
      <c r="B259" s="8" t="s">
        <v>146</v>
      </c>
      <c r="C259" s="34">
        <v>258</v>
      </c>
      <c r="D259" s="8" t="s">
        <v>1071</v>
      </c>
      <c r="E259" s="8"/>
      <c r="F259" s="8"/>
      <c r="G259" s="8" t="s">
        <v>489</v>
      </c>
      <c r="H259" s="8" t="s">
        <v>35</v>
      </c>
      <c r="I259" s="8" t="s">
        <v>37</v>
      </c>
      <c r="J259" s="41">
        <v>1</v>
      </c>
      <c r="K259" s="8" t="s">
        <v>66</v>
      </c>
      <c r="L259" s="8">
        <v>4</v>
      </c>
      <c r="M259" s="8" t="s">
        <v>39</v>
      </c>
      <c r="N259" s="8" t="s">
        <v>1177</v>
      </c>
      <c r="O259" s="8" t="s">
        <v>40</v>
      </c>
      <c r="P259" s="8">
        <v>1</v>
      </c>
      <c r="Q259" s="8" t="s">
        <v>41</v>
      </c>
      <c r="R259" s="5">
        <v>7000000</v>
      </c>
      <c r="S259" s="5">
        <f>+L259*R259</f>
        <v>28000000</v>
      </c>
      <c r="T259" s="5">
        <f t="shared" si="22"/>
        <v>28000000</v>
      </c>
      <c r="U259" s="8" t="s">
        <v>42</v>
      </c>
      <c r="V259" s="8" t="s">
        <v>43</v>
      </c>
      <c r="W259" s="8" t="s">
        <v>352</v>
      </c>
      <c r="X259" s="8">
        <v>3009133992</v>
      </c>
      <c r="Y259" s="7" t="s">
        <v>393</v>
      </c>
      <c r="Z259" s="8"/>
      <c r="AA259" s="8" t="s">
        <v>146</v>
      </c>
      <c r="AB259" s="8" t="s">
        <v>405</v>
      </c>
      <c r="AC259" s="8" t="s">
        <v>399</v>
      </c>
      <c r="AD259" s="8"/>
      <c r="AE259" s="8"/>
    </row>
    <row r="260" spans="1:31" ht="82.5" customHeight="1" x14ac:dyDescent="0.25">
      <c r="A260" s="8" t="s">
        <v>892</v>
      </c>
      <c r="B260" s="8" t="s">
        <v>146</v>
      </c>
      <c r="C260" s="34">
        <v>259</v>
      </c>
      <c r="D260" s="8" t="s">
        <v>271</v>
      </c>
      <c r="E260" s="8"/>
      <c r="F260" s="8"/>
      <c r="G260" s="8" t="s">
        <v>272</v>
      </c>
      <c r="H260" s="8" t="s">
        <v>273</v>
      </c>
      <c r="I260" s="8" t="s">
        <v>37</v>
      </c>
      <c r="J260" s="41">
        <v>1</v>
      </c>
      <c r="K260" s="8" t="s">
        <v>50</v>
      </c>
      <c r="L260" s="8">
        <v>6</v>
      </c>
      <c r="M260" s="8" t="s">
        <v>183</v>
      </c>
      <c r="N260" s="8" t="s">
        <v>1175</v>
      </c>
      <c r="O260" s="8" t="s">
        <v>54</v>
      </c>
      <c r="P260" s="8">
        <v>0</v>
      </c>
      <c r="Q260" s="8" t="s">
        <v>41</v>
      </c>
      <c r="R260" s="5"/>
      <c r="S260" s="5">
        <v>192898817.31047431</v>
      </c>
      <c r="T260" s="5">
        <f t="shared" si="22"/>
        <v>192898817.31047431</v>
      </c>
      <c r="U260" s="8" t="s">
        <v>42</v>
      </c>
      <c r="V260" s="8" t="s">
        <v>43</v>
      </c>
      <c r="W260" s="8" t="s">
        <v>973</v>
      </c>
      <c r="X260" s="8">
        <v>3009133992</v>
      </c>
      <c r="Y260" s="9" t="s">
        <v>974</v>
      </c>
      <c r="Z260" s="8"/>
      <c r="AA260" s="8" t="s">
        <v>146</v>
      </c>
      <c r="AB260" s="8" t="s">
        <v>453</v>
      </c>
      <c r="AC260" s="8" t="s">
        <v>399</v>
      </c>
      <c r="AD260" s="8"/>
      <c r="AE260" s="8"/>
    </row>
    <row r="261" spans="1:31" ht="82.5" customHeight="1" x14ac:dyDescent="0.25">
      <c r="A261" s="8" t="s">
        <v>893</v>
      </c>
      <c r="B261" s="8" t="s">
        <v>146</v>
      </c>
      <c r="C261" s="34">
        <v>260</v>
      </c>
      <c r="D261" s="8" t="s">
        <v>271</v>
      </c>
      <c r="E261" s="8"/>
      <c r="F261" s="8"/>
      <c r="G261" s="8" t="s">
        <v>272</v>
      </c>
      <c r="H261" s="8" t="s">
        <v>273</v>
      </c>
      <c r="I261" s="8" t="s">
        <v>47</v>
      </c>
      <c r="J261" s="41">
        <v>8</v>
      </c>
      <c r="K261" s="8" t="s">
        <v>38</v>
      </c>
      <c r="L261" s="8">
        <v>4</v>
      </c>
      <c r="M261" s="8" t="s">
        <v>183</v>
      </c>
      <c r="N261" s="8" t="s">
        <v>1175</v>
      </c>
      <c r="O261" s="8" t="s">
        <v>54</v>
      </c>
      <c r="P261" s="8">
        <v>0</v>
      </c>
      <c r="Q261" s="8" t="s">
        <v>41</v>
      </c>
      <c r="R261" s="5"/>
      <c r="S261" s="5">
        <v>117259000</v>
      </c>
      <c r="T261" s="5">
        <f t="shared" si="22"/>
        <v>117259000</v>
      </c>
      <c r="U261" s="8" t="s">
        <v>42</v>
      </c>
      <c r="V261" s="8" t="s">
        <v>43</v>
      </c>
      <c r="W261" s="8" t="s">
        <v>268</v>
      </c>
      <c r="X261" s="8">
        <v>3009133992</v>
      </c>
      <c r="Y261" s="9" t="s">
        <v>389</v>
      </c>
      <c r="Z261" s="8"/>
      <c r="AA261" s="8" t="s">
        <v>146</v>
      </c>
      <c r="AB261" s="8" t="s">
        <v>453</v>
      </c>
      <c r="AC261" s="8" t="s">
        <v>399</v>
      </c>
      <c r="AD261" s="8"/>
      <c r="AE261" s="8"/>
    </row>
    <row r="262" spans="1:31" ht="82.5" customHeight="1" x14ac:dyDescent="0.25">
      <c r="A262" s="8" t="s">
        <v>894</v>
      </c>
      <c r="B262" s="8" t="s">
        <v>146</v>
      </c>
      <c r="C262" s="34">
        <v>261</v>
      </c>
      <c r="D262" s="8" t="s">
        <v>271</v>
      </c>
      <c r="E262" s="8"/>
      <c r="F262" s="8"/>
      <c r="G262" s="8" t="s">
        <v>377</v>
      </c>
      <c r="H262" s="8" t="s">
        <v>273</v>
      </c>
      <c r="I262" s="8" t="s">
        <v>63</v>
      </c>
      <c r="J262" s="41">
        <v>2</v>
      </c>
      <c r="K262" s="8" t="s">
        <v>50</v>
      </c>
      <c r="L262" s="8">
        <v>5</v>
      </c>
      <c r="M262" s="8" t="s">
        <v>183</v>
      </c>
      <c r="N262" s="8" t="s">
        <v>1175</v>
      </c>
      <c r="O262" s="8" t="s">
        <v>54</v>
      </c>
      <c r="P262" s="8">
        <v>0</v>
      </c>
      <c r="Q262" s="8" t="s">
        <v>41</v>
      </c>
      <c r="R262" s="5"/>
      <c r="S262" s="5">
        <v>278354955.65124542</v>
      </c>
      <c r="T262" s="5">
        <f t="shared" si="22"/>
        <v>278354955.65124542</v>
      </c>
      <c r="U262" s="8" t="s">
        <v>42</v>
      </c>
      <c r="V262" s="8" t="s">
        <v>43</v>
      </c>
      <c r="W262" s="8" t="s">
        <v>268</v>
      </c>
      <c r="X262" s="8">
        <v>3009133992</v>
      </c>
      <c r="Y262" s="9" t="s">
        <v>389</v>
      </c>
      <c r="Z262" s="8"/>
      <c r="AA262" s="8" t="s">
        <v>146</v>
      </c>
      <c r="AB262" s="8" t="s">
        <v>453</v>
      </c>
      <c r="AC262" s="8" t="s">
        <v>399</v>
      </c>
      <c r="AD262" s="8"/>
      <c r="AE262" s="8"/>
    </row>
    <row r="263" spans="1:31" ht="82.5" customHeight="1" x14ac:dyDescent="0.25">
      <c r="A263" s="8" t="s">
        <v>895</v>
      </c>
      <c r="B263" s="8" t="s">
        <v>146</v>
      </c>
      <c r="C263" s="34">
        <v>262</v>
      </c>
      <c r="D263" s="8" t="s">
        <v>271</v>
      </c>
      <c r="E263" s="8"/>
      <c r="F263" s="8"/>
      <c r="G263" s="8" t="s">
        <v>377</v>
      </c>
      <c r="H263" s="8" t="s">
        <v>273</v>
      </c>
      <c r="I263" s="8" t="s">
        <v>47</v>
      </c>
      <c r="J263" s="41">
        <v>8</v>
      </c>
      <c r="K263" s="8" t="s">
        <v>38</v>
      </c>
      <c r="L263" s="8">
        <v>4</v>
      </c>
      <c r="M263" s="8" t="s">
        <v>183</v>
      </c>
      <c r="N263" s="8" t="s">
        <v>1175</v>
      </c>
      <c r="O263" s="8" t="s">
        <v>54</v>
      </c>
      <c r="P263" s="8">
        <v>0</v>
      </c>
      <c r="Q263" s="8" t="s">
        <v>41</v>
      </c>
      <c r="R263" s="5"/>
      <c r="S263" s="5">
        <v>203047300</v>
      </c>
      <c r="T263" s="5">
        <f t="shared" si="22"/>
        <v>203047300</v>
      </c>
      <c r="U263" s="8" t="s">
        <v>42</v>
      </c>
      <c r="V263" s="8" t="s">
        <v>43</v>
      </c>
      <c r="W263" s="8" t="s">
        <v>268</v>
      </c>
      <c r="X263" s="8">
        <v>3009133992</v>
      </c>
      <c r="Y263" s="9" t="s">
        <v>389</v>
      </c>
      <c r="Z263" s="8"/>
      <c r="AA263" s="8" t="s">
        <v>146</v>
      </c>
      <c r="AB263" s="8" t="s">
        <v>453</v>
      </c>
      <c r="AC263" s="8" t="s">
        <v>399</v>
      </c>
      <c r="AD263" s="8"/>
      <c r="AE263" s="8"/>
    </row>
    <row r="264" spans="1:31" ht="82.5" customHeight="1" x14ac:dyDescent="0.25">
      <c r="A264" s="8" t="s">
        <v>896</v>
      </c>
      <c r="B264" s="8" t="s">
        <v>146</v>
      </c>
      <c r="C264" s="34">
        <v>263</v>
      </c>
      <c r="D264" s="8" t="s">
        <v>271</v>
      </c>
      <c r="E264" s="8"/>
      <c r="F264" s="8"/>
      <c r="G264" s="8" t="s">
        <v>274</v>
      </c>
      <c r="H264" s="8" t="s">
        <v>273</v>
      </c>
      <c r="I264" s="8" t="s">
        <v>37</v>
      </c>
      <c r="J264" s="41">
        <v>1</v>
      </c>
      <c r="K264" s="8" t="s">
        <v>50</v>
      </c>
      <c r="L264" s="8">
        <v>7</v>
      </c>
      <c r="M264" s="8" t="s">
        <v>183</v>
      </c>
      <c r="N264" s="8" t="s">
        <v>1175</v>
      </c>
      <c r="O264" s="8" t="s">
        <v>54</v>
      </c>
      <c r="P264" s="8">
        <v>0</v>
      </c>
      <c r="Q264" s="8" t="s">
        <v>41</v>
      </c>
      <c r="R264" s="5"/>
      <c r="S264" s="5">
        <v>84144694.52703318</v>
      </c>
      <c r="T264" s="5">
        <f t="shared" si="22"/>
        <v>84144694.52703318</v>
      </c>
      <c r="U264" s="8" t="s">
        <v>42</v>
      </c>
      <c r="V264" s="8" t="s">
        <v>43</v>
      </c>
      <c r="W264" s="8" t="s">
        <v>973</v>
      </c>
      <c r="X264" s="8">
        <v>3009133992</v>
      </c>
      <c r="Y264" s="9" t="s">
        <v>974</v>
      </c>
      <c r="Z264" s="8"/>
      <c r="AA264" s="8" t="s">
        <v>146</v>
      </c>
      <c r="AB264" s="8" t="s">
        <v>453</v>
      </c>
      <c r="AC264" s="8" t="s">
        <v>399</v>
      </c>
      <c r="AD264" s="8"/>
      <c r="AE264" s="8"/>
    </row>
    <row r="265" spans="1:31" ht="82.5" customHeight="1" x14ac:dyDescent="0.25">
      <c r="A265" s="8" t="s">
        <v>897</v>
      </c>
      <c r="B265" s="8" t="s">
        <v>146</v>
      </c>
      <c r="C265" s="34">
        <v>264</v>
      </c>
      <c r="D265" s="8" t="s">
        <v>271</v>
      </c>
      <c r="E265" s="8"/>
      <c r="F265" s="8"/>
      <c r="G265" s="8" t="s">
        <v>274</v>
      </c>
      <c r="H265" s="8" t="s">
        <v>273</v>
      </c>
      <c r="I265" s="8" t="s">
        <v>47</v>
      </c>
      <c r="J265" s="41">
        <v>8</v>
      </c>
      <c r="K265" s="8" t="s">
        <v>38</v>
      </c>
      <c r="L265" s="8">
        <v>4</v>
      </c>
      <c r="M265" s="8" t="s">
        <v>183</v>
      </c>
      <c r="N265" s="8" t="s">
        <v>1175</v>
      </c>
      <c r="O265" s="8" t="s">
        <v>54</v>
      </c>
      <c r="P265" s="8">
        <v>0</v>
      </c>
      <c r="Q265" s="8" t="s">
        <v>41</v>
      </c>
      <c r="R265" s="5"/>
      <c r="S265" s="5">
        <v>43842700</v>
      </c>
      <c r="T265" s="5">
        <f t="shared" si="22"/>
        <v>43842700</v>
      </c>
      <c r="U265" s="8" t="s">
        <v>42</v>
      </c>
      <c r="V265" s="8" t="s">
        <v>43</v>
      </c>
      <c r="W265" s="8" t="s">
        <v>268</v>
      </c>
      <c r="X265" s="8">
        <v>3009133992</v>
      </c>
      <c r="Y265" s="9" t="s">
        <v>389</v>
      </c>
      <c r="Z265" s="8"/>
      <c r="AA265" s="8" t="s">
        <v>146</v>
      </c>
      <c r="AB265" s="8" t="s">
        <v>453</v>
      </c>
      <c r="AC265" s="8" t="s">
        <v>399</v>
      </c>
      <c r="AD265" s="8"/>
      <c r="AE265" s="8"/>
    </row>
    <row r="266" spans="1:31" ht="82.5" customHeight="1" x14ac:dyDescent="0.25">
      <c r="A266" s="8" t="s">
        <v>898</v>
      </c>
      <c r="B266" s="8" t="s">
        <v>146</v>
      </c>
      <c r="C266" s="34">
        <v>265</v>
      </c>
      <c r="D266" s="8" t="s">
        <v>271</v>
      </c>
      <c r="E266" s="8"/>
      <c r="F266" s="8"/>
      <c r="G266" s="8" t="s">
        <v>275</v>
      </c>
      <c r="H266" s="8" t="s">
        <v>273</v>
      </c>
      <c r="I266" s="8" t="s">
        <v>63</v>
      </c>
      <c r="J266" s="41">
        <v>2</v>
      </c>
      <c r="K266" s="8" t="s">
        <v>50</v>
      </c>
      <c r="L266" s="8">
        <v>5</v>
      </c>
      <c r="M266" s="8" t="s">
        <v>183</v>
      </c>
      <c r="N266" s="8" t="s">
        <v>1175</v>
      </c>
      <c r="O266" s="8" t="s">
        <v>54</v>
      </c>
      <c r="P266" s="8">
        <v>0</v>
      </c>
      <c r="Q266" s="8" t="s">
        <v>41</v>
      </c>
      <c r="R266" s="5"/>
      <c r="S266" s="5">
        <v>25891385.126475573</v>
      </c>
      <c r="T266" s="5">
        <f t="shared" si="22"/>
        <v>25891385.126475573</v>
      </c>
      <c r="U266" s="8" t="s">
        <v>42</v>
      </c>
      <c r="V266" s="8" t="s">
        <v>43</v>
      </c>
      <c r="W266" s="8" t="s">
        <v>268</v>
      </c>
      <c r="X266" s="8">
        <v>3009133992</v>
      </c>
      <c r="Y266" s="9" t="s">
        <v>389</v>
      </c>
      <c r="Z266" s="8"/>
      <c r="AA266" s="8" t="s">
        <v>146</v>
      </c>
      <c r="AB266" s="8" t="s">
        <v>453</v>
      </c>
      <c r="AC266" s="8" t="s">
        <v>399</v>
      </c>
      <c r="AD266" s="26"/>
      <c r="AE266" s="26"/>
    </row>
    <row r="267" spans="1:31" ht="82.5" customHeight="1" x14ac:dyDescent="0.25">
      <c r="A267" s="8" t="s">
        <v>899</v>
      </c>
      <c r="B267" s="8" t="s">
        <v>146</v>
      </c>
      <c r="C267" s="34">
        <v>266</v>
      </c>
      <c r="D267" s="8" t="s">
        <v>271</v>
      </c>
      <c r="E267" s="8"/>
      <c r="F267" s="8"/>
      <c r="G267" s="8" t="s">
        <v>275</v>
      </c>
      <c r="H267" s="8" t="s">
        <v>273</v>
      </c>
      <c r="I267" s="8" t="s">
        <v>47</v>
      </c>
      <c r="J267" s="41">
        <v>8</v>
      </c>
      <c r="K267" s="8" t="s">
        <v>38</v>
      </c>
      <c r="L267" s="8">
        <v>4</v>
      </c>
      <c r="M267" s="8" t="s">
        <v>183</v>
      </c>
      <c r="N267" s="8" t="s">
        <v>1175</v>
      </c>
      <c r="O267" s="8" t="s">
        <v>54</v>
      </c>
      <c r="P267" s="8">
        <v>0</v>
      </c>
      <c r="Q267" s="8" t="s">
        <v>41</v>
      </c>
      <c r="R267" s="5"/>
      <c r="S267" s="5">
        <v>18886600</v>
      </c>
      <c r="T267" s="5">
        <f t="shared" si="22"/>
        <v>18886600</v>
      </c>
      <c r="U267" s="8" t="s">
        <v>42</v>
      </c>
      <c r="V267" s="8" t="s">
        <v>43</v>
      </c>
      <c r="W267" s="8" t="s">
        <v>268</v>
      </c>
      <c r="X267" s="8">
        <v>3009133992</v>
      </c>
      <c r="Y267" s="9" t="s">
        <v>389</v>
      </c>
      <c r="Z267" s="8"/>
      <c r="AA267" s="8" t="s">
        <v>146</v>
      </c>
      <c r="AB267" s="8" t="s">
        <v>453</v>
      </c>
      <c r="AC267" s="8" t="s">
        <v>399</v>
      </c>
      <c r="AD267" s="26"/>
      <c r="AE267" s="26"/>
    </row>
    <row r="268" spans="1:31" ht="82.5" customHeight="1" x14ac:dyDescent="0.25">
      <c r="A268" s="8" t="s">
        <v>900</v>
      </c>
      <c r="B268" s="8" t="s">
        <v>146</v>
      </c>
      <c r="C268" s="34">
        <v>267</v>
      </c>
      <c r="D268" s="8" t="s">
        <v>271</v>
      </c>
      <c r="E268" s="8"/>
      <c r="F268" s="8"/>
      <c r="G268" s="8" t="s">
        <v>276</v>
      </c>
      <c r="H268" s="8" t="s">
        <v>273</v>
      </c>
      <c r="I268" s="8" t="s">
        <v>37</v>
      </c>
      <c r="J268" s="41">
        <v>1</v>
      </c>
      <c r="K268" s="8" t="s">
        <v>50</v>
      </c>
      <c r="L268" s="8">
        <v>6</v>
      </c>
      <c r="M268" s="8" t="s">
        <v>183</v>
      </c>
      <c r="N268" s="8" t="s">
        <v>1175</v>
      </c>
      <c r="O268" s="8" t="s">
        <v>54</v>
      </c>
      <c r="P268" s="8">
        <v>0</v>
      </c>
      <c r="Q268" s="8" t="s">
        <v>41</v>
      </c>
      <c r="R268" s="5"/>
      <c r="S268" s="5">
        <v>19735505.786345445</v>
      </c>
      <c r="T268" s="5">
        <f t="shared" si="22"/>
        <v>19735505.786345445</v>
      </c>
      <c r="U268" s="8" t="s">
        <v>42</v>
      </c>
      <c r="V268" s="8" t="s">
        <v>43</v>
      </c>
      <c r="W268" s="8" t="s">
        <v>973</v>
      </c>
      <c r="X268" s="8">
        <v>3009133992</v>
      </c>
      <c r="Y268" s="9" t="s">
        <v>974</v>
      </c>
      <c r="Z268" s="8"/>
      <c r="AA268" s="8" t="s">
        <v>146</v>
      </c>
      <c r="AB268" s="8" t="s">
        <v>453</v>
      </c>
      <c r="AC268" s="8" t="s">
        <v>399</v>
      </c>
      <c r="AD268" s="8"/>
      <c r="AE268" s="8"/>
    </row>
    <row r="269" spans="1:31" ht="82.5" customHeight="1" x14ac:dyDescent="0.25">
      <c r="A269" s="8" t="s">
        <v>901</v>
      </c>
      <c r="B269" s="8" t="s">
        <v>146</v>
      </c>
      <c r="C269" s="34">
        <v>268</v>
      </c>
      <c r="D269" s="8" t="s">
        <v>271</v>
      </c>
      <c r="E269" s="8"/>
      <c r="F269" s="8"/>
      <c r="G269" s="8" t="s">
        <v>276</v>
      </c>
      <c r="H269" s="8" t="s">
        <v>273</v>
      </c>
      <c r="I269" s="8" t="s">
        <v>47</v>
      </c>
      <c r="J269" s="41">
        <v>8</v>
      </c>
      <c r="K269" s="8" t="s">
        <v>38</v>
      </c>
      <c r="L269" s="8">
        <v>4</v>
      </c>
      <c r="M269" s="8" t="s">
        <v>183</v>
      </c>
      <c r="N269" s="8" t="s">
        <v>1175</v>
      </c>
      <c r="O269" s="8" t="s">
        <v>54</v>
      </c>
      <c r="P269" s="8">
        <v>0</v>
      </c>
      <c r="Q269" s="8" t="s">
        <v>41</v>
      </c>
      <c r="R269" s="5"/>
      <c r="S269" s="5">
        <v>11996800</v>
      </c>
      <c r="T269" s="5">
        <f t="shared" si="22"/>
        <v>11996800</v>
      </c>
      <c r="U269" s="8" t="s">
        <v>42</v>
      </c>
      <c r="V269" s="8" t="s">
        <v>43</v>
      </c>
      <c r="W269" s="8" t="s">
        <v>268</v>
      </c>
      <c r="X269" s="8">
        <v>3009133992</v>
      </c>
      <c r="Y269" s="9" t="s">
        <v>389</v>
      </c>
      <c r="Z269" s="8"/>
      <c r="AA269" s="8" t="s">
        <v>146</v>
      </c>
      <c r="AB269" s="8" t="s">
        <v>453</v>
      </c>
      <c r="AC269" s="8" t="s">
        <v>399</v>
      </c>
      <c r="AD269" s="8"/>
      <c r="AE269" s="8"/>
    </row>
    <row r="270" spans="1:31" ht="82.5" customHeight="1" x14ac:dyDescent="0.25">
      <c r="A270" s="8" t="s">
        <v>902</v>
      </c>
      <c r="B270" s="8" t="s">
        <v>146</v>
      </c>
      <c r="C270" s="34">
        <v>269</v>
      </c>
      <c r="D270" s="8" t="s">
        <v>271</v>
      </c>
      <c r="E270" s="8"/>
      <c r="F270" s="8"/>
      <c r="G270" s="8" t="s">
        <v>363</v>
      </c>
      <c r="H270" s="8" t="s">
        <v>273</v>
      </c>
      <c r="I270" s="8" t="s">
        <v>37</v>
      </c>
      <c r="J270" s="41">
        <v>1</v>
      </c>
      <c r="K270" s="8" t="s">
        <v>50</v>
      </c>
      <c r="L270" s="8">
        <v>7</v>
      </c>
      <c r="M270" s="8" t="s">
        <v>183</v>
      </c>
      <c r="N270" s="8" t="s">
        <v>1175</v>
      </c>
      <c r="O270" s="8" t="s">
        <v>394</v>
      </c>
      <c r="P270" s="8">
        <v>0</v>
      </c>
      <c r="Q270" s="8" t="s">
        <v>41</v>
      </c>
      <c r="R270" s="5"/>
      <c r="S270" s="5">
        <v>62210273.484276734</v>
      </c>
      <c r="T270" s="5">
        <f t="shared" si="22"/>
        <v>62210273.484276734</v>
      </c>
      <c r="U270" s="8" t="s">
        <v>42</v>
      </c>
      <c r="V270" s="8" t="s">
        <v>43</v>
      </c>
      <c r="W270" s="8" t="s">
        <v>973</v>
      </c>
      <c r="X270" s="8">
        <v>3009133992</v>
      </c>
      <c r="Y270" s="9" t="s">
        <v>974</v>
      </c>
      <c r="Z270" s="8"/>
      <c r="AA270" s="8" t="s">
        <v>146</v>
      </c>
      <c r="AB270" s="8" t="s">
        <v>453</v>
      </c>
      <c r="AC270" s="8" t="s">
        <v>399</v>
      </c>
      <c r="AD270" s="8"/>
      <c r="AE270" s="8"/>
    </row>
    <row r="271" spans="1:31" ht="82.5" customHeight="1" x14ac:dyDescent="0.25">
      <c r="A271" s="8" t="s">
        <v>903</v>
      </c>
      <c r="B271" s="8" t="s">
        <v>146</v>
      </c>
      <c r="C271" s="34">
        <v>270</v>
      </c>
      <c r="D271" s="8" t="s">
        <v>271</v>
      </c>
      <c r="E271" s="8"/>
      <c r="F271" s="8"/>
      <c r="G271" s="8" t="s">
        <v>363</v>
      </c>
      <c r="H271" s="8" t="s">
        <v>273</v>
      </c>
      <c r="I271" s="8" t="s">
        <v>47</v>
      </c>
      <c r="J271" s="41">
        <v>8</v>
      </c>
      <c r="K271" s="8" t="s">
        <v>38</v>
      </c>
      <c r="L271" s="8">
        <v>4</v>
      </c>
      <c r="M271" s="8" t="s">
        <v>183</v>
      </c>
      <c r="N271" s="8" t="s">
        <v>1175</v>
      </c>
      <c r="O271" s="8" t="s">
        <v>394</v>
      </c>
      <c r="P271" s="8">
        <v>0</v>
      </c>
      <c r="Q271" s="8" t="s">
        <v>41</v>
      </c>
      <c r="R271" s="5"/>
      <c r="S271" s="5">
        <v>32414000</v>
      </c>
      <c r="T271" s="5">
        <f t="shared" si="22"/>
        <v>32414000</v>
      </c>
      <c r="U271" s="8" t="s">
        <v>42</v>
      </c>
      <c r="V271" s="8" t="s">
        <v>43</v>
      </c>
      <c r="W271" s="8" t="s">
        <v>268</v>
      </c>
      <c r="X271" s="8">
        <v>3009133992</v>
      </c>
      <c r="Y271" s="9" t="s">
        <v>389</v>
      </c>
      <c r="Z271" s="8"/>
      <c r="AA271" s="8" t="s">
        <v>146</v>
      </c>
      <c r="AB271" s="8" t="s">
        <v>453</v>
      </c>
      <c r="AC271" s="8" t="s">
        <v>399</v>
      </c>
      <c r="AD271" s="8"/>
      <c r="AE271" s="8"/>
    </row>
    <row r="272" spans="1:31" ht="82.5" customHeight="1" x14ac:dyDescent="0.25">
      <c r="A272" s="8" t="s">
        <v>904</v>
      </c>
      <c r="B272" s="8" t="s">
        <v>146</v>
      </c>
      <c r="C272" s="34">
        <v>271</v>
      </c>
      <c r="D272" s="8" t="s">
        <v>271</v>
      </c>
      <c r="E272" s="8"/>
      <c r="F272" s="8"/>
      <c r="G272" s="8" t="s">
        <v>378</v>
      </c>
      <c r="H272" s="8" t="s">
        <v>273</v>
      </c>
      <c r="I272" s="8" t="s">
        <v>37</v>
      </c>
      <c r="J272" s="41">
        <v>1</v>
      </c>
      <c r="K272" s="8" t="s">
        <v>38</v>
      </c>
      <c r="L272" s="8">
        <v>7</v>
      </c>
      <c r="M272" s="8" t="s">
        <v>183</v>
      </c>
      <c r="N272" s="8" t="s">
        <v>1175</v>
      </c>
      <c r="O272" s="8" t="s">
        <v>54</v>
      </c>
      <c r="P272" s="8">
        <v>0</v>
      </c>
      <c r="Q272" s="8" t="s">
        <v>41</v>
      </c>
      <c r="R272" s="5"/>
      <c r="S272" s="5">
        <v>134260608.14356005</v>
      </c>
      <c r="T272" s="5">
        <f t="shared" si="22"/>
        <v>134260608.14356005</v>
      </c>
      <c r="U272" s="8" t="s">
        <v>42</v>
      </c>
      <c r="V272" s="8" t="s">
        <v>43</v>
      </c>
      <c r="W272" s="8" t="s">
        <v>973</v>
      </c>
      <c r="X272" s="8">
        <v>3009133992</v>
      </c>
      <c r="Y272" s="9" t="s">
        <v>974</v>
      </c>
      <c r="Z272" s="8"/>
      <c r="AA272" s="8" t="s">
        <v>146</v>
      </c>
      <c r="AB272" s="8" t="s">
        <v>453</v>
      </c>
      <c r="AC272" s="8" t="s">
        <v>399</v>
      </c>
      <c r="AD272" s="26"/>
      <c r="AE272" s="26"/>
    </row>
    <row r="273" spans="1:31" ht="82.5" customHeight="1" x14ac:dyDescent="0.25">
      <c r="A273" s="8" t="s">
        <v>905</v>
      </c>
      <c r="B273" s="8" t="s">
        <v>146</v>
      </c>
      <c r="C273" s="34">
        <v>272</v>
      </c>
      <c r="D273" s="8" t="s">
        <v>271</v>
      </c>
      <c r="E273" s="8"/>
      <c r="F273" s="8"/>
      <c r="G273" s="8" t="s">
        <v>378</v>
      </c>
      <c r="H273" s="8" t="s">
        <v>273</v>
      </c>
      <c r="I273" s="8" t="s">
        <v>47</v>
      </c>
      <c r="J273" s="41">
        <v>8</v>
      </c>
      <c r="K273" s="8" t="s">
        <v>38</v>
      </c>
      <c r="L273" s="8">
        <v>4</v>
      </c>
      <c r="M273" s="8" t="s">
        <v>183</v>
      </c>
      <c r="N273" s="8" t="s">
        <v>1175</v>
      </c>
      <c r="O273" s="8" t="s">
        <v>54</v>
      </c>
      <c r="P273" s="8">
        <v>0</v>
      </c>
      <c r="Q273" s="8" t="s">
        <v>41</v>
      </c>
      <c r="R273" s="5"/>
      <c r="S273" s="5">
        <v>69955000</v>
      </c>
      <c r="T273" s="5">
        <f t="shared" si="22"/>
        <v>69955000</v>
      </c>
      <c r="U273" s="8" t="s">
        <v>42</v>
      </c>
      <c r="V273" s="8" t="s">
        <v>43</v>
      </c>
      <c r="W273" s="8" t="s">
        <v>268</v>
      </c>
      <c r="X273" s="8">
        <v>3009133992</v>
      </c>
      <c r="Y273" s="9" t="s">
        <v>389</v>
      </c>
      <c r="Z273" s="8"/>
      <c r="AA273" s="8" t="s">
        <v>146</v>
      </c>
      <c r="AB273" s="8" t="s">
        <v>453</v>
      </c>
      <c r="AC273" s="8" t="s">
        <v>399</v>
      </c>
      <c r="AD273" s="26"/>
      <c r="AE273" s="26"/>
    </row>
    <row r="274" spans="1:31" ht="82.5" customHeight="1" x14ac:dyDescent="0.25">
      <c r="A274" s="8" t="s">
        <v>906</v>
      </c>
      <c r="B274" s="8" t="s">
        <v>146</v>
      </c>
      <c r="C274" s="34">
        <v>273</v>
      </c>
      <c r="D274" s="8" t="s">
        <v>271</v>
      </c>
      <c r="E274" s="8"/>
      <c r="F274" s="8"/>
      <c r="G274" s="8" t="s">
        <v>277</v>
      </c>
      <c r="H274" s="8" t="s">
        <v>273</v>
      </c>
      <c r="I274" s="8" t="s">
        <v>37</v>
      </c>
      <c r="J274" s="41">
        <v>1</v>
      </c>
      <c r="K274" s="8" t="s">
        <v>47</v>
      </c>
      <c r="L274" s="8">
        <v>6</v>
      </c>
      <c r="M274" s="8" t="s">
        <v>183</v>
      </c>
      <c r="N274" s="8" t="s">
        <v>1175</v>
      </c>
      <c r="O274" s="8" t="s">
        <v>54</v>
      </c>
      <c r="P274" s="8">
        <v>0</v>
      </c>
      <c r="Q274" s="8" t="s">
        <v>41</v>
      </c>
      <c r="R274" s="5"/>
      <c r="S274" s="5">
        <v>176494513.53645462</v>
      </c>
      <c r="T274" s="5">
        <f t="shared" si="22"/>
        <v>176494513.53645462</v>
      </c>
      <c r="U274" s="8" t="s">
        <v>42</v>
      </c>
      <c r="V274" s="8" t="s">
        <v>43</v>
      </c>
      <c r="W274" s="8" t="s">
        <v>973</v>
      </c>
      <c r="X274" s="8">
        <v>3009133992</v>
      </c>
      <c r="Y274" s="9" t="s">
        <v>974</v>
      </c>
      <c r="Z274" s="8"/>
      <c r="AA274" s="8" t="s">
        <v>146</v>
      </c>
      <c r="AB274" s="8" t="s">
        <v>453</v>
      </c>
      <c r="AC274" s="8" t="s">
        <v>399</v>
      </c>
      <c r="AD274" s="8"/>
      <c r="AE274" s="8"/>
    </row>
    <row r="275" spans="1:31" ht="82.5" customHeight="1" x14ac:dyDescent="0.25">
      <c r="A275" s="8" t="s">
        <v>907</v>
      </c>
      <c r="B275" s="8" t="s">
        <v>146</v>
      </c>
      <c r="C275" s="34">
        <v>274</v>
      </c>
      <c r="D275" s="8" t="s">
        <v>271</v>
      </c>
      <c r="E275" s="8"/>
      <c r="F275" s="8"/>
      <c r="G275" s="8" t="s">
        <v>277</v>
      </c>
      <c r="H275" s="8" t="s">
        <v>273</v>
      </c>
      <c r="I275" s="8" t="s">
        <v>47</v>
      </c>
      <c r="J275" s="41">
        <v>8</v>
      </c>
      <c r="K275" s="8" t="s">
        <v>38</v>
      </c>
      <c r="L275" s="8">
        <v>4</v>
      </c>
      <c r="M275" s="8" t="s">
        <v>183</v>
      </c>
      <c r="N275" s="8" t="s">
        <v>1175</v>
      </c>
      <c r="O275" s="8" t="s">
        <v>54</v>
      </c>
      <c r="P275" s="8">
        <v>0</v>
      </c>
      <c r="Q275" s="8" t="s">
        <v>41</v>
      </c>
      <c r="R275" s="5"/>
      <c r="S275" s="5">
        <v>107287300</v>
      </c>
      <c r="T275" s="5">
        <f t="shared" si="22"/>
        <v>107287300</v>
      </c>
      <c r="U275" s="8" t="s">
        <v>42</v>
      </c>
      <c r="V275" s="8" t="s">
        <v>43</v>
      </c>
      <c r="W275" s="8" t="s">
        <v>268</v>
      </c>
      <c r="X275" s="8">
        <v>3009133992</v>
      </c>
      <c r="Y275" s="9" t="s">
        <v>389</v>
      </c>
      <c r="Z275" s="8"/>
      <c r="AA275" s="8" t="s">
        <v>146</v>
      </c>
      <c r="AB275" s="8" t="s">
        <v>453</v>
      </c>
      <c r="AC275" s="8" t="s">
        <v>399</v>
      </c>
      <c r="AD275" s="8"/>
      <c r="AE275" s="8"/>
    </row>
    <row r="276" spans="1:31" ht="82.5" customHeight="1" x14ac:dyDescent="0.25">
      <c r="A276" s="8" t="s">
        <v>908</v>
      </c>
      <c r="B276" s="8" t="s">
        <v>146</v>
      </c>
      <c r="C276" s="34">
        <v>275</v>
      </c>
      <c r="D276" s="8" t="s">
        <v>271</v>
      </c>
      <c r="E276" s="8"/>
      <c r="F276" s="8"/>
      <c r="G276" s="8" t="s">
        <v>379</v>
      </c>
      <c r="H276" s="8" t="s">
        <v>273</v>
      </c>
      <c r="I276" s="8" t="s">
        <v>37</v>
      </c>
      <c r="J276" s="41">
        <v>1</v>
      </c>
      <c r="K276" s="8" t="s">
        <v>47</v>
      </c>
      <c r="L276" s="8">
        <v>7</v>
      </c>
      <c r="M276" s="8" t="s">
        <v>183</v>
      </c>
      <c r="N276" s="8" t="s">
        <v>1175</v>
      </c>
      <c r="O276" s="8" t="s">
        <v>54</v>
      </c>
      <c r="P276" s="8">
        <v>0</v>
      </c>
      <c r="Q276" s="8" t="s">
        <v>41</v>
      </c>
      <c r="R276" s="5"/>
      <c r="S276" s="5">
        <v>116501948.28888758</v>
      </c>
      <c r="T276" s="5">
        <f t="shared" ref="T276:T301" si="23">+S276</f>
        <v>116501948.28888758</v>
      </c>
      <c r="U276" s="8" t="s">
        <v>42</v>
      </c>
      <c r="V276" s="8" t="s">
        <v>43</v>
      </c>
      <c r="W276" s="8" t="s">
        <v>973</v>
      </c>
      <c r="X276" s="8">
        <v>3009133992</v>
      </c>
      <c r="Y276" s="9" t="s">
        <v>974</v>
      </c>
      <c r="Z276" s="8"/>
      <c r="AA276" s="8" t="s">
        <v>146</v>
      </c>
      <c r="AB276" s="8" t="s">
        <v>453</v>
      </c>
      <c r="AC276" s="8" t="s">
        <v>399</v>
      </c>
      <c r="AD276" s="8"/>
      <c r="AE276" s="8"/>
    </row>
    <row r="277" spans="1:31" ht="82.5" customHeight="1" x14ac:dyDescent="0.25">
      <c r="A277" s="8" t="s">
        <v>909</v>
      </c>
      <c r="B277" s="8" t="s">
        <v>146</v>
      </c>
      <c r="C277" s="34">
        <v>276</v>
      </c>
      <c r="D277" s="8" t="s">
        <v>271</v>
      </c>
      <c r="E277" s="8"/>
      <c r="F277" s="8"/>
      <c r="G277" s="8" t="s">
        <v>379</v>
      </c>
      <c r="H277" s="8" t="s">
        <v>273</v>
      </c>
      <c r="I277" s="8" t="s">
        <v>47</v>
      </c>
      <c r="J277" s="41">
        <v>8</v>
      </c>
      <c r="K277" s="8" t="s">
        <v>38</v>
      </c>
      <c r="L277" s="8">
        <v>4</v>
      </c>
      <c r="M277" s="8" t="s">
        <v>183</v>
      </c>
      <c r="N277" s="8" t="s">
        <v>1175</v>
      </c>
      <c r="O277" s="8" t="s">
        <v>54</v>
      </c>
      <c r="P277" s="8">
        <v>0</v>
      </c>
      <c r="Q277" s="8" t="s">
        <v>41</v>
      </c>
      <c r="R277" s="5"/>
      <c r="S277" s="5">
        <v>60702000</v>
      </c>
      <c r="T277" s="5">
        <f t="shared" si="23"/>
        <v>60702000</v>
      </c>
      <c r="U277" s="8" t="s">
        <v>42</v>
      </c>
      <c r="V277" s="8" t="s">
        <v>43</v>
      </c>
      <c r="W277" s="8" t="s">
        <v>268</v>
      </c>
      <c r="X277" s="8">
        <v>3009133992</v>
      </c>
      <c r="Y277" s="9" t="s">
        <v>389</v>
      </c>
      <c r="Z277" s="8"/>
      <c r="AA277" s="8" t="s">
        <v>146</v>
      </c>
      <c r="AB277" s="8" t="s">
        <v>453</v>
      </c>
      <c r="AC277" s="8" t="s">
        <v>399</v>
      </c>
      <c r="AD277" s="8"/>
      <c r="AE277" s="8"/>
    </row>
    <row r="278" spans="1:31" ht="82.5" customHeight="1" x14ac:dyDescent="0.25">
      <c r="A278" s="8" t="s">
        <v>910</v>
      </c>
      <c r="B278" s="8" t="s">
        <v>146</v>
      </c>
      <c r="C278" s="34">
        <v>277</v>
      </c>
      <c r="D278" s="8" t="s">
        <v>271</v>
      </c>
      <c r="E278" s="8"/>
      <c r="F278" s="8"/>
      <c r="G278" s="8" t="s">
        <v>380</v>
      </c>
      <c r="H278" s="8" t="s">
        <v>273</v>
      </c>
      <c r="I278" s="8" t="s">
        <v>37</v>
      </c>
      <c r="J278" s="41">
        <v>1</v>
      </c>
      <c r="K278" s="8" t="s">
        <v>47</v>
      </c>
      <c r="L278" s="8">
        <v>7</v>
      </c>
      <c r="M278" s="8" t="s">
        <v>183</v>
      </c>
      <c r="N278" s="8" t="s">
        <v>1175</v>
      </c>
      <c r="O278" s="8" t="s">
        <v>54</v>
      </c>
      <c r="P278" s="8">
        <v>0</v>
      </c>
      <c r="Q278" s="8" t="s">
        <v>41</v>
      </c>
      <c r="R278" s="5"/>
      <c r="S278" s="5">
        <v>134578656.21862364</v>
      </c>
      <c r="T278" s="5">
        <f t="shared" si="23"/>
        <v>134578656.21862364</v>
      </c>
      <c r="U278" s="8" t="s">
        <v>42</v>
      </c>
      <c r="V278" s="8" t="s">
        <v>43</v>
      </c>
      <c r="W278" s="8" t="s">
        <v>973</v>
      </c>
      <c r="X278" s="8">
        <v>3009133992</v>
      </c>
      <c r="Y278" s="9" t="s">
        <v>974</v>
      </c>
      <c r="Z278" s="8"/>
      <c r="AA278" s="8" t="s">
        <v>146</v>
      </c>
      <c r="AB278" s="8" t="s">
        <v>453</v>
      </c>
      <c r="AC278" s="8" t="s">
        <v>399</v>
      </c>
      <c r="AD278" s="8"/>
      <c r="AE278" s="8"/>
    </row>
    <row r="279" spans="1:31" ht="82.5" customHeight="1" x14ac:dyDescent="0.25">
      <c r="A279" s="8" t="s">
        <v>911</v>
      </c>
      <c r="B279" s="8" t="s">
        <v>146</v>
      </c>
      <c r="C279" s="34">
        <v>278</v>
      </c>
      <c r="D279" s="8" t="s">
        <v>271</v>
      </c>
      <c r="E279" s="8"/>
      <c r="F279" s="8"/>
      <c r="G279" s="8" t="s">
        <v>380</v>
      </c>
      <c r="H279" s="8" t="s">
        <v>273</v>
      </c>
      <c r="I279" s="8" t="s">
        <v>47</v>
      </c>
      <c r="J279" s="41">
        <v>8</v>
      </c>
      <c r="K279" s="8" t="s">
        <v>38</v>
      </c>
      <c r="L279" s="8">
        <v>4</v>
      </c>
      <c r="M279" s="8" t="s">
        <v>183</v>
      </c>
      <c r="N279" s="8" t="s">
        <v>1175</v>
      </c>
      <c r="O279" s="8" t="s">
        <v>54</v>
      </c>
      <c r="P279" s="8">
        <v>0</v>
      </c>
      <c r="Q279" s="8" t="s">
        <v>41</v>
      </c>
      <c r="R279" s="5"/>
      <c r="S279" s="5">
        <v>70120700</v>
      </c>
      <c r="T279" s="5">
        <f t="shared" si="23"/>
        <v>70120700</v>
      </c>
      <c r="U279" s="8" t="s">
        <v>42</v>
      </c>
      <c r="V279" s="8" t="s">
        <v>43</v>
      </c>
      <c r="W279" s="8" t="s">
        <v>268</v>
      </c>
      <c r="X279" s="8">
        <v>3009133992</v>
      </c>
      <c r="Y279" s="9" t="s">
        <v>389</v>
      </c>
      <c r="Z279" s="8"/>
      <c r="AA279" s="8" t="s">
        <v>146</v>
      </c>
      <c r="AB279" s="8" t="s">
        <v>453</v>
      </c>
      <c r="AC279" s="8" t="s">
        <v>399</v>
      </c>
      <c r="AD279" s="8"/>
      <c r="AE279" s="8"/>
    </row>
    <row r="280" spans="1:31" ht="82.5" customHeight="1" x14ac:dyDescent="0.25">
      <c r="A280" s="8" t="s">
        <v>912</v>
      </c>
      <c r="B280" s="8" t="s">
        <v>146</v>
      </c>
      <c r="C280" s="34">
        <v>279</v>
      </c>
      <c r="D280" s="8" t="s">
        <v>271</v>
      </c>
      <c r="E280" s="8"/>
      <c r="F280" s="8"/>
      <c r="G280" s="8" t="s">
        <v>278</v>
      </c>
      <c r="H280" s="8" t="s">
        <v>273</v>
      </c>
      <c r="I280" s="8" t="s">
        <v>63</v>
      </c>
      <c r="J280" s="41">
        <v>2</v>
      </c>
      <c r="K280" s="8" t="s">
        <v>47</v>
      </c>
      <c r="L280" s="8">
        <v>5</v>
      </c>
      <c r="M280" s="8" t="s">
        <v>183</v>
      </c>
      <c r="N280" s="8" t="s">
        <v>1175</v>
      </c>
      <c r="O280" s="8" t="s">
        <v>54</v>
      </c>
      <c r="P280" s="8">
        <v>0</v>
      </c>
      <c r="Q280" s="8" t="s">
        <v>41</v>
      </c>
      <c r="R280" s="5"/>
      <c r="S280" s="5">
        <v>40994889.706124805</v>
      </c>
      <c r="T280" s="5">
        <f t="shared" si="23"/>
        <v>40994889.706124805</v>
      </c>
      <c r="U280" s="8" t="s">
        <v>42</v>
      </c>
      <c r="V280" s="8" t="s">
        <v>43</v>
      </c>
      <c r="W280" s="8" t="s">
        <v>268</v>
      </c>
      <c r="X280" s="8">
        <v>3009133992</v>
      </c>
      <c r="Y280" s="9" t="s">
        <v>389</v>
      </c>
      <c r="Z280" s="8"/>
      <c r="AA280" s="8" t="s">
        <v>146</v>
      </c>
      <c r="AB280" s="8" t="s">
        <v>453</v>
      </c>
      <c r="AC280" s="8" t="s">
        <v>399</v>
      </c>
      <c r="AD280" s="8"/>
      <c r="AE280" s="8"/>
    </row>
    <row r="281" spans="1:31" ht="82.5" customHeight="1" x14ac:dyDescent="0.25">
      <c r="A281" s="8" t="s">
        <v>913</v>
      </c>
      <c r="B281" s="8" t="s">
        <v>146</v>
      </c>
      <c r="C281" s="34">
        <v>280</v>
      </c>
      <c r="D281" s="8" t="s">
        <v>271</v>
      </c>
      <c r="E281" s="8"/>
      <c r="F281" s="8"/>
      <c r="G281" s="8" t="s">
        <v>278</v>
      </c>
      <c r="H281" s="8" t="s">
        <v>273</v>
      </c>
      <c r="I281" s="8" t="s">
        <v>47</v>
      </c>
      <c r="J281" s="41">
        <v>8</v>
      </c>
      <c r="K281" s="8" t="s">
        <v>38</v>
      </c>
      <c r="L281" s="8">
        <v>4</v>
      </c>
      <c r="M281" s="8" t="s">
        <v>183</v>
      </c>
      <c r="N281" s="8" t="s">
        <v>1175</v>
      </c>
      <c r="O281" s="8" t="s">
        <v>54</v>
      </c>
      <c r="P281" s="8">
        <v>0</v>
      </c>
      <c r="Q281" s="8" t="s">
        <v>41</v>
      </c>
      <c r="R281" s="5"/>
      <c r="S281" s="5">
        <v>29903900</v>
      </c>
      <c r="T281" s="5">
        <f t="shared" si="23"/>
        <v>29903900</v>
      </c>
      <c r="U281" s="8" t="s">
        <v>42</v>
      </c>
      <c r="V281" s="8" t="s">
        <v>43</v>
      </c>
      <c r="W281" s="8" t="s">
        <v>268</v>
      </c>
      <c r="X281" s="8">
        <v>3009133992</v>
      </c>
      <c r="Y281" s="9" t="s">
        <v>389</v>
      </c>
      <c r="Z281" s="8"/>
      <c r="AA281" s="8" t="s">
        <v>146</v>
      </c>
      <c r="AB281" s="8" t="s">
        <v>453</v>
      </c>
      <c r="AC281" s="8" t="s">
        <v>399</v>
      </c>
      <c r="AD281" s="8"/>
      <c r="AE281" s="8"/>
    </row>
    <row r="282" spans="1:31" ht="82.5" customHeight="1" x14ac:dyDescent="0.25">
      <c r="A282" s="8" t="s">
        <v>914</v>
      </c>
      <c r="B282" s="8" t="s">
        <v>146</v>
      </c>
      <c r="C282" s="34">
        <v>281</v>
      </c>
      <c r="D282" s="8" t="s">
        <v>271</v>
      </c>
      <c r="E282" s="8"/>
      <c r="F282" s="8"/>
      <c r="G282" s="8" t="s">
        <v>279</v>
      </c>
      <c r="H282" s="8" t="s">
        <v>273</v>
      </c>
      <c r="I282" s="8" t="s">
        <v>37</v>
      </c>
      <c r="J282" s="41">
        <v>1</v>
      </c>
      <c r="K282" s="8" t="s">
        <v>47</v>
      </c>
      <c r="L282" s="8">
        <v>7</v>
      </c>
      <c r="M282" s="8" t="s">
        <v>183</v>
      </c>
      <c r="N282" s="8" t="s">
        <v>1175</v>
      </c>
      <c r="O282" s="8" t="s">
        <v>54</v>
      </c>
      <c r="P282" s="8">
        <v>0</v>
      </c>
      <c r="Q282" s="8" t="s">
        <v>41</v>
      </c>
      <c r="R282" s="5"/>
      <c r="S282" s="5">
        <v>107844261.17883644</v>
      </c>
      <c r="T282" s="5">
        <f t="shared" si="23"/>
        <v>107844261.17883644</v>
      </c>
      <c r="U282" s="8" t="s">
        <v>42</v>
      </c>
      <c r="V282" s="8" t="s">
        <v>43</v>
      </c>
      <c r="W282" s="8" t="s">
        <v>973</v>
      </c>
      <c r="X282" s="8">
        <v>3009133992</v>
      </c>
      <c r="Y282" s="9" t="s">
        <v>974</v>
      </c>
      <c r="Z282" s="8"/>
      <c r="AA282" s="8" t="s">
        <v>146</v>
      </c>
      <c r="AB282" s="8" t="s">
        <v>453</v>
      </c>
      <c r="AC282" s="8" t="s">
        <v>399</v>
      </c>
      <c r="AD282" s="8"/>
      <c r="AE282" s="8"/>
    </row>
    <row r="283" spans="1:31" ht="82.5" customHeight="1" x14ac:dyDescent="0.25">
      <c r="A283" s="8" t="s">
        <v>915</v>
      </c>
      <c r="B283" s="8" t="s">
        <v>146</v>
      </c>
      <c r="C283" s="34">
        <v>282</v>
      </c>
      <c r="D283" s="8" t="s">
        <v>271</v>
      </c>
      <c r="E283" s="8"/>
      <c r="F283" s="8"/>
      <c r="G283" s="8" t="s">
        <v>279</v>
      </c>
      <c r="H283" s="8" t="s">
        <v>273</v>
      </c>
      <c r="I283" s="8" t="s">
        <v>47</v>
      </c>
      <c r="J283" s="41">
        <v>8</v>
      </c>
      <c r="K283" s="8" t="s">
        <v>38</v>
      </c>
      <c r="L283" s="8">
        <v>4</v>
      </c>
      <c r="M283" s="8" t="s">
        <v>183</v>
      </c>
      <c r="N283" s="8" t="s">
        <v>1175</v>
      </c>
      <c r="O283" s="8" t="s">
        <v>54</v>
      </c>
      <c r="P283" s="8">
        <v>0</v>
      </c>
      <c r="Q283" s="8" t="s">
        <v>41</v>
      </c>
      <c r="R283" s="5"/>
      <c r="S283" s="5">
        <v>56191100</v>
      </c>
      <c r="T283" s="5">
        <f t="shared" si="23"/>
        <v>56191100</v>
      </c>
      <c r="U283" s="8" t="s">
        <v>42</v>
      </c>
      <c r="V283" s="8" t="s">
        <v>43</v>
      </c>
      <c r="W283" s="8" t="s">
        <v>268</v>
      </c>
      <c r="X283" s="8">
        <v>3009133992</v>
      </c>
      <c r="Y283" s="9" t="s">
        <v>389</v>
      </c>
      <c r="Z283" s="8"/>
      <c r="AA283" s="8" t="s">
        <v>146</v>
      </c>
      <c r="AB283" s="8" t="s">
        <v>453</v>
      </c>
      <c r="AC283" s="8" t="s">
        <v>399</v>
      </c>
      <c r="AD283" s="8"/>
      <c r="AE283" s="8"/>
    </row>
    <row r="284" spans="1:31" ht="82.5" customHeight="1" x14ac:dyDescent="0.25">
      <c r="A284" s="8" t="s">
        <v>916</v>
      </c>
      <c r="B284" s="8" t="s">
        <v>146</v>
      </c>
      <c r="C284" s="34">
        <v>283</v>
      </c>
      <c r="D284" s="8" t="s">
        <v>271</v>
      </c>
      <c r="E284" s="8"/>
      <c r="F284" s="8"/>
      <c r="G284" s="8" t="s">
        <v>358</v>
      </c>
      <c r="H284" s="8" t="s">
        <v>273</v>
      </c>
      <c r="I284" s="8" t="s">
        <v>63</v>
      </c>
      <c r="J284" s="41">
        <v>2</v>
      </c>
      <c r="K284" s="8" t="s">
        <v>47</v>
      </c>
      <c r="L284" s="8">
        <v>6</v>
      </c>
      <c r="M284" s="8" t="s">
        <v>183</v>
      </c>
      <c r="N284" s="8" t="s">
        <v>1175</v>
      </c>
      <c r="O284" s="8" t="s">
        <v>54</v>
      </c>
      <c r="P284" s="8">
        <v>0</v>
      </c>
      <c r="Q284" s="8" t="s">
        <v>41</v>
      </c>
      <c r="R284" s="5"/>
      <c r="S284" s="5">
        <v>64179107.375756554</v>
      </c>
      <c r="T284" s="5">
        <f t="shared" si="23"/>
        <v>64179107.375756554</v>
      </c>
      <c r="U284" s="8" t="s">
        <v>42</v>
      </c>
      <c r="V284" s="8" t="s">
        <v>43</v>
      </c>
      <c r="W284" s="8" t="s">
        <v>268</v>
      </c>
      <c r="X284" s="8">
        <v>3009133992</v>
      </c>
      <c r="Y284" s="9" t="s">
        <v>389</v>
      </c>
      <c r="Z284" s="8"/>
      <c r="AA284" s="8" t="s">
        <v>146</v>
      </c>
      <c r="AB284" s="8" t="s">
        <v>453</v>
      </c>
      <c r="AC284" s="8" t="s">
        <v>399</v>
      </c>
      <c r="AD284" s="26"/>
      <c r="AE284" s="26"/>
    </row>
    <row r="285" spans="1:31" ht="82.5" customHeight="1" x14ac:dyDescent="0.25">
      <c r="A285" s="8" t="s">
        <v>917</v>
      </c>
      <c r="B285" s="8" t="s">
        <v>146</v>
      </c>
      <c r="C285" s="34">
        <v>284</v>
      </c>
      <c r="D285" s="8" t="s">
        <v>271</v>
      </c>
      <c r="E285" s="8"/>
      <c r="F285" s="8"/>
      <c r="G285" s="8" t="s">
        <v>358</v>
      </c>
      <c r="H285" s="8" t="s">
        <v>273</v>
      </c>
      <c r="I285" s="8" t="s">
        <v>47</v>
      </c>
      <c r="J285" s="41">
        <v>8</v>
      </c>
      <c r="K285" s="8" t="s">
        <v>38</v>
      </c>
      <c r="L285" s="8">
        <v>4</v>
      </c>
      <c r="M285" s="8" t="s">
        <v>183</v>
      </c>
      <c r="N285" s="8" t="s">
        <v>1175</v>
      </c>
      <c r="O285" s="8" t="s">
        <v>54</v>
      </c>
      <c r="P285" s="8">
        <v>0</v>
      </c>
      <c r="Q285" s="8" t="s">
        <v>41</v>
      </c>
      <c r="R285" s="5"/>
      <c r="S285" s="5">
        <v>39013100</v>
      </c>
      <c r="T285" s="5">
        <f t="shared" si="23"/>
        <v>39013100</v>
      </c>
      <c r="U285" s="8" t="s">
        <v>42</v>
      </c>
      <c r="V285" s="8" t="s">
        <v>43</v>
      </c>
      <c r="W285" s="8" t="s">
        <v>268</v>
      </c>
      <c r="X285" s="8">
        <v>3009133992</v>
      </c>
      <c r="Y285" s="9" t="s">
        <v>389</v>
      </c>
      <c r="Z285" s="8"/>
      <c r="AA285" s="8" t="s">
        <v>146</v>
      </c>
      <c r="AB285" s="8" t="s">
        <v>453</v>
      </c>
      <c r="AC285" s="8" t="s">
        <v>399</v>
      </c>
      <c r="AD285" s="26"/>
      <c r="AE285" s="26"/>
    </row>
    <row r="286" spans="1:31" ht="82.5" customHeight="1" x14ac:dyDescent="0.25">
      <c r="A286" s="8" t="s">
        <v>918</v>
      </c>
      <c r="B286" s="8" t="s">
        <v>146</v>
      </c>
      <c r="C286" s="34">
        <v>285</v>
      </c>
      <c r="D286" s="8" t="s">
        <v>271</v>
      </c>
      <c r="E286" s="8"/>
      <c r="F286" s="8"/>
      <c r="G286" s="8" t="s">
        <v>280</v>
      </c>
      <c r="H286" s="8" t="s">
        <v>273</v>
      </c>
      <c r="I286" s="8" t="s">
        <v>63</v>
      </c>
      <c r="J286" s="41">
        <v>2</v>
      </c>
      <c r="K286" s="8" t="s">
        <v>47</v>
      </c>
      <c r="L286" s="8">
        <v>6</v>
      </c>
      <c r="M286" s="8" t="s">
        <v>183</v>
      </c>
      <c r="N286" s="8" t="s">
        <v>1175</v>
      </c>
      <c r="O286" s="8" t="s">
        <v>54</v>
      </c>
      <c r="P286" s="8">
        <v>0</v>
      </c>
      <c r="Q286" s="8" t="s">
        <v>41</v>
      </c>
      <c r="R286" s="5"/>
      <c r="S286" s="5">
        <v>33482850.237317637</v>
      </c>
      <c r="T286" s="5">
        <f t="shared" si="23"/>
        <v>33482850.237317637</v>
      </c>
      <c r="U286" s="8" t="s">
        <v>42</v>
      </c>
      <c r="V286" s="8" t="s">
        <v>43</v>
      </c>
      <c r="W286" s="8" t="s">
        <v>268</v>
      </c>
      <c r="X286" s="8">
        <v>3009133992</v>
      </c>
      <c r="Y286" s="9" t="s">
        <v>389</v>
      </c>
      <c r="Z286" s="8"/>
      <c r="AA286" s="8" t="s">
        <v>146</v>
      </c>
      <c r="AB286" s="8" t="s">
        <v>453</v>
      </c>
      <c r="AC286" s="8" t="s">
        <v>399</v>
      </c>
      <c r="AD286" s="8"/>
      <c r="AE286" s="8"/>
    </row>
    <row r="287" spans="1:31" ht="82.5" customHeight="1" x14ac:dyDescent="0.25">
      <c r="A287" s="8" t="s">
        <v>919</v>
      </c>
      <c r="B287" s="8" t="s">
        <v>146</v>
      </c>
      <c r="C287" s="34">
        <v>286</v>
      </c>
      <c r="D287" s="8" t="s">
        <v>271</v>
      </c>
      <c r="E287" s="8"/>
      <c r="F287" s="8"/>
      <c r="G287" s="8" t="s">
        <v>280</v>
      </c>
      <c r="H287" s="8" t="s">
        <v>273</v>
      </c>
      <c r="I287" s="8" t="s">
        <v>47</v>
      </c>
      <c r="J287" s="41">
        <v>8</v>
      </c>
      <c r="K287" s="8" t="s">
        <v>38</v>
      </c>
      <c r="L287" s="8">
        <v>4</v>
      </c>
      <c r="M287" s="8" t="s">
        <v>183</v>
      </c>
      <c r="N287" s="8" t="s">
        <v>1175</v>
      </c>
      <c r="O287" s="8" t="s">
        <v>54</v>
      </c>
      <c r="P287" s="8">
        <v>0</v>
      </c>
      <c r="Q287" s="8" t="s">
        <v>41</v>
      </c>
      <c r="R287" s="5"/>
      <c r="S287" s="5">
        <v>20353500</v>
      </c>
      <c r="T287" s="5">
        <f t="shared" si="23"/>
        <v>20353500</v>
      </c>
      <c r="U287" s="8" t="s">
        <v>42</v>
      </c>
      <c r="V287" s="8" t="s">
        <v>43</v>
      </c>
      <c r="W287" s="8" t="s">
        <v>268</v>
      </c>
      <c r="X287" s="8">
        <v>3009133992</v>
      </c>
      <c r="Y287" s="9" t="s">
        <v>389</v>
      </c>
      <c r="Z287" s="8"/>
      <c r="AA287" s="8" t="s">
        <v>146</v>
      </c>
      <c r="AB287" s="8" t="s">
        <v>453</v>
      </c>
      <c r="AC287" s="8" t="s">
        <v>399</v>
      </c>
      <c r="AD287" s="8"/>
      <c r="AE287" s="8"/>
    </row>
    <row r="288" spans="1:31" ht="82.5" customHeight="1" x14ac:dyDescent="0.25">
      <c r="A288" s="8" t="s">
        <v>920</v>
      </c>
      <c r="B288" s="8" t="s">
        <v>146</v>
      </c>
      <c r="C288" s="34">
        <v>287</v>
      </c>
      <c r="D288" s="8" t="s">
        <v>271</v>
      </c>
      <c r="E288" s="8"/>
      <c r="F288" s="8"/>
      <c r="G288" s="8" t="s">
        <v>281</v>
      </c>
      <c r="H288" s="8" t="s">
        <v>273</v>
      </c>
      <c r="I288" s="8" t="s">
        <v>63</v>
      </c>
      <c r="J288" s="41">
        <v>2</v>
      </c>
      <c r="K288" s="8" t="s">
        <v>47</v>
      </c>
      <c r="L288" s="8">
        <v>6</v>
      </c>
      <c r="M288" s="8" t="s">
        <v>183</v>
      </c>
      <c r="N288" s="8" t="s">
        <v>1175</v>
      </c>
      <c r="O288" s="8" t="s">
        <v>54</v>
      </c>
      <c r="P288" s="8">
        <v>0</v>
      </c>
      <c r="Q288" s="8" t="s">
        <v>41</v>
      </c>
      <c r="R288" s="5"/>
      <c r="S288" s="5">
        <v>67502954</v>
      </c>
      <c r="T288" s="5">
        <f t="shared" si="23"/>
        <v>67502954</v>
      </c>
      <c r="U288" s="8" t="s">
        <v>42</v>
      </c>
      <c r="V288" s="8" t="s">
        <v>43</v>
      </c>
      <c r="W288" s="8" t="s">
        <v>268</v>
      </c>
      <c r="X288" s="8">
        <v>3009133992</v>
      </c>
      <c r="Y288" s="9" t="s">
        <v>389</v>
      </c>
      <c r="Z288" s="8"/>
      <c r="AA288" s="8" t="s">
        <v>146</v>
      </c>
      <c r="AB288" s="8" t="s">
        <v>453</v>
      </c>
      <c r="AC288" s="8" t="s">
        <v>399</v>
      </c>
      <c r="AD288" s="26"/>
      <c r="AE288" s="26"/>
    </row>
    <row r="289" spans="1:31" ht="82.5" customHeight="1" x14ac:dyDescent="0.25">
      <c r="A289" s="8" t="s">
        <v>921</v>
      </c>
      <c r="B289" s="8" t="s">
        <v>146</v>
      </c>
      <c r="C289" s="34">
        <v>288</v>
      </c>
      <c r="D289" s="8" t="s">
        <v>271</v>
      </c>
      <c r="E289" s="8"/>
      <c r="F289" s="8"/>
      <c r="G289" s="8" t="s">
        <v>281</v>
      </c>
      <c r="H289" s="8" t="s">
        <v>273</v>
      </c>
      <c r="I289" s="8" t="s">
        <v>47</v>
      </c>
      <c r="J289" s="41">
        <v>8</v>
      </c>
      <c r="K289" s="8" t="s">
        <v>38</v>
      </c>
      <c r="L289" s="8">
        <v>4</v>
      </c>
      <c r="M289" s="8" t="s">
        <v>183</v>
      </c>
      <c r="N289" s="8" t="s">
        <v>1175</v>
      </c>
      <c r="O289" s="8" t="s">
        <v>54</v>
      </c>
      <c r="P289" s="8">
        <v>0</v>
      </c>
      <c r="Q289" s="8" t="s">
        <v>41</v>
      </c>
      <c r="R289" s="5"/>
      <c r="S289" s="5">
        <v>41033600</v>
      </c>
      <c r="T289" s="5">
        <f t="shared" si="23"/>
        <v>41033600</v>
      </c>
      <c r="U289" s="8" t="s">
        <v>42</v>
      </c>
      <c r="V289" s="8" t="s">
        <v>43</v>
      </c>
      <c r="W289" s="8" t="s">
        <v>268</v>
      </c>
      <c r="X289" s="8">
        <v>3009133992</v>
      </c>
      <c r="Y289" s="9" t="s">
        <v>389</v>
      </c>
      <c r="Z289" s="8"/>
      <c r="AA289" s="8" t="s">
        <v>146</v>
      </c>
      <c r="AB289" s="8" t="s">
        <v>453</v>
      </c>
      <c r="AC289" s="8" t="s">
        <v>399</v>
      </c>
      <c r="AD289" s="26"/>
      <c r="AE289" s="26"/>
    </row>
    <row r="290" spans="1:31" ht="82.5" customHeight="1" x14ac:dyDescent="0.25">
      <c r="A290" s="8" t="s">
        <v>922</v>
      </c>
      <c r="B290" s="8" t="s">
        <v>146</v>
      </c>
      <c r="C290" s="34">
        <v>289</v>
      </c>
      <c r="D290" s="8" t="s">
        <v>271</v>
      </c>
      <c r="E290" s="8"/>
      <c r="F290" s="8"/>
      <c r="G290" s="8" t="s">
        <v>381</v>
      </c>
      <c r="H290" s="8" t="s">
        <v>273</v>
      </c>
      <c r="I290" s="8" t="s">
        <v>63</v>
      </c>
      <c r="J290" s="41">
        <v>2</v>
      </c>
      <c r="K290" s="8" t="s">
        <v>47</v>
      </c>
      <c r="L290" s="8">
        <v>6</v>
      </c>
      <c r="M290" s="8" t="s">
        <v>183</v>
      </c>
      <c r="N290" s="8" t="s">
        <v>1175</v>
      </c>
      <c r="O290" s="8" t="s">
        <v>54</v>
      </c>
      <c r="P290" s="8">
        <v>0</v>
      </c>
      <c r="Q290" s="8" t="s">
        <v>41</v>
      </c>
      <c r="R290" s="5"/>
      <c r="S290" s="5">
        <v>27049316.385157499</v>
      </c>
      <c r="T290" s="5">
        <f t="shared" si="23"/>
        <v>27049316.385157499</v>
      </c>
      <c r="U290" s="8" t="s">
        <v>42</v>
      </c>
      <c r="V290" s="8" t="s">
        <v>43</v>
      </c>
      <c r="W290" s="8" t="s">
        <v>268</v>
      </c>
      <c r="X290" s="8">
        <v>3009133992</v>
      </c>
      <c r="Y290" s="9" t="s">
        <v>389</v>
      </c>
      <c r="Z290" s="8"/>
      <c r="AA290" s="8" t="s">
        <v>146</v>
      </c>
      <c r="AB290" s="8" t="s">
        <v>453</v>
      </c>
      <c r="AC290" s="8" t="s">
        <v>399</v>
      </c>
      <c r="AD290" s="8"/>
      <c r="AE290" s="8"/>
    </row>
    <row r="291" spans="1:31" ht="82.5" customHeight="1" x14ac:dyDescent="0.25">
      <c r="A291" s="8" t="s">
        <v>923</v>
      </c>
      <c r="B291" s="8" t="s">
        <v>146</v>
      </c>
      <c r="C291" s="34">
        <v>290</v>
      </c>
      <c r="D291" s="8" t="s">
        <v>271</v>
      </c>
      <c r="E291" s="8"/>
      <c r="F291" s="8"/>
      <c r="G291" s="8" t="s">
        <v>381</v>
      </c>
      <c r="H291" s="8" t="s">
        <v>273</v>
      </c>
      <c r="I291" s="8" t="s">
        <v>47</v>
      </c>
      <c r="J291" s="41">
        <v>8</v>
      </c>
      <c r="K291" s="8" t="s">
        <v>38</v>
      </c>
      <c r="L291" s="8">
        <v>4</v>
      </c>
      <c r="M291" s="8" t="s">
        <v>183</v>
      </c>
      <c r="N291" s="8" t="s">
        <v>1175</v>
      </c>
      <c r="O291" s="8" t="s">
        <v>54</v>
      </c>
      <c r="P291" s="8">
        <v>0</v>
      </c>
      <c r="Q291" s="8" t="s">
        <v>41</v>
      </c>
      <c r="R291" s="5"/>
      <c r="S291" s="5">
        <v>16442700</v>
      </c>
      <c r="T291" s="5">
        <f t="shared" si="23"/>
        <v>16442700</v>
      </c>
      <c r="U291" s="8" t="s">
        <v>42</v>
      </c>
      <c r="V291" s="8" t="s">
        <v>43</v>
      </c>
      <c r="W291" s="8" t="s">
        <v>268</v>
      </c>
      <c r="X291" s="8">
        <v>3009133992</v>
      </c>
      <c r="Y291" s="9" t="s">
        <v>389</v>
      </c>
      <c r="Z291" s="8"/>
      <c r="AA291" s="8" t="s">
        <v>146</v>
      </c>
      <c r="AB291" s="8" t="s">
        <v>453</v>
      </c>
      <c r="AC291" s="8" t="s">
        <v>399</v>
      </c>
      <c r="AD291" s="8"/>
      <c r="AE291" s="8"/>
    </row>
    <row r="292" spans="1:31" ht="82.5" customHeight="1" x14ac:dyDescent="0.25">
      <c r="A292" s="8" t="s">
        <v>924</v>
      </c>
      <c r="B292" s="8" t="s">
        <v>146</v>
      </c>
      <c r="C292" s="34">
        <v>291</v>
      </c>
      <c r="D292" s="8" t="s">
        <v>271</v>
      </c>
      <c r="E292" s="8"/>
      <c r="F292" s="8"/>
      <c r="G292" s="8" t="s">
        <v>382</v>
      </c>
      <c r="H292" s="8" t="s">
        <v>273</v>
      </c>
      <c r="I292" s="8" t="s">
        <v>63</v>
      </c>
      <c r="J292" s="41">
        <v>2</v>
      </c>
      <c r="K292" s="8" t="s">
        <v>47</v>
      </c>
      <c r="L292" s="8">
        <v>6</v>
      </c>
      <c r="M292" s="8" t="s">
        <v>183</v>
      </c>
      <c r="N292" s="8" t="s">
        <v>1175</v>
      </c>
      <c r="O292" s="8" t="s">
        <v>54</v>
      </c>
      <c r="P292" s="8">
        <v>0</v>
      </c>
      <c r="Q292" s="8" t="s">
        <v>41</v>
      </c>
      <c r="R292" s="5"/>
      <c r="S292" s="5">
        <v>16601163.019589635</v>
      </c>
      <c r="T292" s="5">
        <f t="shared" si="23"/>
        <v>16601163.019589635</v>
      </c>
      <c r="U292" s="8" t="s">
        <v>42</v>
      </c>
      <c r="V292" s="8" t="s">
        <v>43</v>
      </c>
      <c r="W292" s="8" t="s">
        <v>268</v>
      </c>
      <c r="X292" s="8">
        <v>3009133992</v>
      </c>
      <c r="Y292" s="9" t="s">
        <v>389</v>
      </c>
      <c r="Z292" s="8"/>
      <c r="AA292" s="8" t="s">
        <v>146</v>
      </c>
      <c r="AB292" s="8" t="s">
        <v>453</v>
      </c>
      <c r="AC292" s="8" t="s">
        <v>399</v>
      </c>
      <c r="AD292" s="8"/>
      <c r="AE292" s="8"/>
    </row>
    <row r="293" spans="1:31" ht="82.5" customHeight="1" x14ac:dyDescent="0.25">
      <c r="A293" s="8" t="s">
        <v>925</v>
      </c>
      <c r="B293" s="8" t="s">
        <v>146</v>
      </c>
      <c r="C293" s="34">
        <v>292</v>
      </c>
      <c r="D293" s="8" t="s">
        <v>271</v>
      </c>
      <c r="E293" s="8"/>
      <c r="F293" s="8"/>
      <c r="G293" s="8" t="s">
        <v>382</v>
      </c>
      <c r="H293" s="8" t="s">
        <v>273</v>
      </c>
      <c r="I293" s="8" t="s">
        <v>47</v>
      </c>
      <c r="J293" s="41">
        <v>8</v>
      </c>
      <c r="K293" s="8" t="s">
        <v>38</v>
      </c>
      <c r="L293" s="8">
        <v>4</v>
      </c>
      <c r="M293" s="8" t="s">
        <v>183</v>
      </c>
      <c r="N293" s="8" t="s">
        <v>1175</v>
      </c>
      <c r="O293" s="8" t="s">
        <v>54</v>
      </c>
      <c r="P293" s="8">
        <v>0</v>
      </c>
      <c r="Q293" s="8" t="s">
        <v>41</v>
      </c>
      <c r="R293" s="5"/>
      <c r="S293" s="5">
        <v>10091500</v>
      </c>
      <c r="T293" s="5">
        <f t="shared" si="23"/>
        <v>10091500</v>
      </c>
      <c r="U293" s="8" t="s">
        <v>42</v>
      </c>
      <c r="V293" s="8" t="s">
        <v>43</v>
      </c>
      <c r="W293" s="8" t="s">
        <v>268</v>
      </c>
      <c r="X293" s="8">
        <v>3009133992</v>
      </c>
      <c r="Y293" s="9" t="s">
        <v>389</v>
      </c>
      <c r="Z293" s="8"/>
      <c r="AA293" s="8" t="s">
        <v>146</v>
      </c>
      <c r="AB293" s="8" t="s">
        <v>453</v>
      </c>
      <c r="AC293" s="8" t="s">
        <v>399</v>
      </c>
      <c r="AD293" s="8"/>
      <c r="AE293" s="8"/>
    </row>
    <row r="294" spans="1:31" ht="49.5" customHeight="1" x14ac:dyDescent="0.25">
      <c r="A294" s="8" t="s">
        <v>927</v>
      </c>
      <c r="B294" s="8" t="s">
        <v>146</v>
      </c>
      <c r="C294" s="34">
        <v>293</v>
      </c>
      <c r="D294" s="8" t="s">
        <v>356</v>
      </c>
      <c r="E294" s="8"/>
      <c r="F294" s="8"/>
      <c r="G294" s="8" t="s">
        <v>383</v>
      </c>
      <c r="H294" s="8" t="s">
        <v>249</v>
      </c>
      <c r="I294" s="8" t="s">
        <v>53</v>
      </c>
      <c r="J294" s="41">
        <v>3</v>
      </c>
      <c r="K294" s="8" t="s">
        <v>38</v>
      </c>
      <c r="L294" s="8">
        <v>8.5</v>
      </c>
      <c r="M294" s="8" t="s">
        <v>388</v>
      </c>
      <c r="N294" s="8" t="s">
        <v>1179</v>
      </c>
      <c r="O294" s="8" t="s">
        <v>40</v>
      </c>
      <c r="P294" s="8">
        <v>1</v>
      </c>
      <c r="Q294" s="8" t="s">
        <v>41</v>
      </c>
      <c r="R294" s="5"/>
      <c r="S294" s="51">
        <v>4648000</v>
      </c>
      <c r="T294" s="5">
        <f t="shared" si="23"/>
        <v>4648000</v>
      </c>
      <c r="U294" s="8" t="s">
        <v>42</v>
      </c>
      <c r="V294" s="8" t="s">
        <v>43</v>
      </c>
      <c r="W294" s="8" t="s">
        <v>493</v>
      </c>
      <c r="X294" s="8">
        <v>3009133992</v>
      </c>
      <c r="Y294" s="9" t="s">
        <v>494</v>
      </c>
      <c r="Z294" s="8"/>
      <c r="AA294" s="8" t="s">
        <v>146</v>
      </c>
      <c r="AB294" s="8" t="s">
        <v>452</v>
      </c>
      <c r="AC294" s="8" t="s">
        <v>399</v>
      </c>
      <c r="AD294" s="8"/>
      <c r="AE294" s="8"/>
    </row>
    <row r="295" spans="1:31" ht="66" customHeight="1" x14ac:dyDescent="0.25">
      <c r="A295" s="8" t="s">
        <v>928</v>
      </c>
      <c r="B295" s="8" t="s">
        <v>146</v>
      </c>
      <c r="C295" s="34">
        <v>294</v>
      </c>
      <c r="D295" s="8" t="s">
        <v>235</v>
      </c>
      <c r="E295" s="8"/>
      <c r="F295" s="8"/>
      <c r="G295" s="8" t="s">
        <v>386</v>
      </c>
      <c r="H295" s="8" t="s">
        <v>237</v>
      </c>
      <c r="I295" s="8" t="s">
        <v>63</v>
      </c>
      <c r="J295" s="41">
        <v>2</v>
      </c>
      <c r="K295" s="8" t="s">
        <v>38</v>
      </c>
      <c r="L295" s="8">
        <v>9.5</v>
      </c>
      <c r="M295" s="8" t="s">
        <v>39</v>
      </c>
      <c r="N295" s="8" t="s">
        <v>1177</v>
      </c>
      <c r="O295" s="8" t="s">
        <v>54</v>
      </c>
      <c r="P295" s="8">
        <v>0</v>
      </c>
      <c r="Q295" s="8" t="s">
        <v>41</v>
      </c>
      <c r="R295" s="5"/>
      <c r="S295" s="5">
        <v>8448000</v>
      </c>
      <c r="T295" s="5">
        <f t="shared" si="23"/>
        <v>8448000</v>
      </c>
      <c r="U295" s="8" t="s">
        <v>42</v>
      </c>
      <c r="V295" s="8" t="s">
        <v>43</v>
      </c>
      <c r="W295" s="8" t="s">
        <v>397</v>
      </c>
      <c r="X295" s="8">
        <v>3009133992</v>
      </c>
      <c r="Y295" s="9" t="s">
        <v>398</v>
      </c>
      <c r="Z295" s="2"/>
      <c r="AA295" s="8" t="s">
        <v>146</v>
      </c>
      <c r="AB295" s="8" t="s">
        <v>454</v>
      </c>
      <c r="AC295" s="8" t="s">
        <v>399</v>
      </c>
      <c r="AD295" s="8"/>
      <c r="AE295" s="8"/>
    </row>
    <row r="296" spans="1:31" ht="49.5" customHeight="1" x14ac:dyDescent="0.25">
      <c r="A296" s="8" t="s">
        <v>929</v>
      </c>
      <c r="B296" s="8" t="s">
        <v>146</v>
      </c>
      <c r="C296" s="34">
        <v>295</v>
      </c>
      <c r="D296" s="8">
        <v>80131502</v>
      </c>
      <c r="E296" s="8"/>
      <c r="F296" s="8"/>
      <c r="G296" s="8" t="s">
        <v>368</v>
      </c>
      <c r="H296" s="8" t="s">
        <v>237</v>
      </c>
      <c r="I296" s="8" t="s">
        <v>63</v>
      </c>
      <c r="J296" s="41">
        <v>2</v>
      </c>
      <c r="K296" s="8" t="s">
        <v>38</v>
      </c>
      <c r="L296" s="8">
        <v>9.5</v>
      </c>
      <c r="M296" s="8" t="s">
        <v>39</v>
      </c>
      <c r="N296" s="8" t="s">
        <v>1177</v>
      </c>
      <c r="O296" s="8" t="s">
        <v>54</v>
      </c>
      <c r="P296" s="8">
        <v>0</v>
      </c>
      <c r="Q296" s="8" t="s">
        <v>41</v>
      </c>
      <c r="R296" s="5"/>
      <c r="S296" s="5">
        <v>11733000</v>
      </c>
      <c r="T296" s="5">
        <f t="shared" si="23"/>
        <v>11733000</v>
      </c>
      <c r="U296" s="8" t="s">
        <v>42</v>
      </c>
      <c r="V296" s="8" t="s">
        <v>43</v>
      </c>
      <c r="W296" s="8" t="s">
        <v>359</v>
      </c>
      <c r="X296" s="8">
        <v>3009133992</v>
      </c>
      <c r="Y296" s="7" t="s">
        <v>364</v>
      </c>
      <c r="Z296" s="2"/>
      <c r="AA296" s="8" t="s">
        <v>146</v>
      </c>
      <c r="AB296" s="8" t="s">
        <v>454</v>
      </c>
      <c r="AC296" s="8" t="s">
        <v>399</v>
      </c>
      <c r="AD296" s="8"/>
      <c r="AE296" s="8"/>
    </row>
    <row r="297" spans="1:31" ht="66" customHeight="1" x14ac:dyDescent="0.25">
      <c r="A297" s="8" t="s">
        <v>930</v>
      </c>
      <c r="B297" s="8" t="s">
        <v>146</v>
      </c>
      <c r="C297" s="34">
        <v>296</v>
      </c>
      <c r="D297" s="8">
        <v>80131502</v>
      </c>
      <c r="E297" s="8"/>
      <c r="F297" s="8"/>
      <c r="G297" s="8" t="s">
        <v>490</v>
      </c>
      <c r="H297" s="8" t="s">
        <v>237</v>
      </c>
      <c r="I297" s="8" t="s">
        <v>66</v>
      </c>
      <c r="J297" s="41">
        <v>5</v>
      </c>
      <c r="K297" s="8" t="s">
        <v>38</v>
      </c>
      <c r="L297" s="8">
        <v>7</v>
      </c>
      <c r="M297" s="8" t="s">
        <v>39</v>
      </c>
      <c r="N297" s="8" t="s">
        <v>1177</v>
      </c>
      <c r="O297" s="8" t="s">
        <v>54</v>
      </c>
      <c r="P297" s="8">
        <v>0</v>
      </c>
      <c r="Q297" s="8" t="s">
        <v>41</v>
      </c>
      <c r="R297" s="5">
        <v>31238650</v>
      </c>
      <c r="S297" s="5">
        <v>205251000</v>
      </c>
      <c r="T297" s="5">
        <f t="shared" si="23"/>
        <v>205251000</v>
      </c>
      <c r="U297" s="8" t="s">
        <v>42</v>
      </c>
      <c r="V297" s="8" t="s">
        <v>43</v>
      </c>
      <c r="W297" s="8" t="s">
        <v>397</v>
      </c>
      <c r="X297" s="8">
        <v>3009133992</v>
      </c>
      <c r="Y297" s="9" t="s">
        <v>398</v>
      </c>
      <c r="Z297" s="2"/>
      <c r="AA297" s="8" t="s">
        <v>146</v>
      </c>
      <c r="AB297" s="8" t="s">
        <v>454</v>
      </c>
      <c r="AC297" s="8" t="s">
        <v>399</v>
      </c>
      <c r="AD297" s="8"/>
      <c r="AE297" s="8"/>
    </row>
    <row r="298" spans="1:31" ht="66" customHeight="1" x14ac:dyDescent="0.25">
      <c r="A298" s="8" t="s">
        <v>931</v>
      </c>
      <c r="B298" s="8" t="s">
        <v>146</v>
      </c>
      <c r="C298" s="34">
        <v>297</v>
      </c>
      <c r="D298" s="8">
        <v>80131502</v>
      </c>
      <c r="E298" s="8"/>
      <c r="F298" s="8"/>
      <c r="G298" s="8" t="s">
        <v>491</v>
      </c>
      <c r="H298" s="8" t="s">
        <v>237</v>
      </c>
      <c r="I298" s="8" t="s">
        <v>66</v>
      </c>
      <c r="J298" s="41">
        <v>5</v>
      </c>
      <c r="K298" s="8" t="s">
        <v>38</v>
      </c>
      <c r="L298" s="8">
        <v>7</v>
      </c>
      <c r="M298" s="8" t="s">
        <v>39</v>
      </c>
      <c r="N298" s="8" t="s">
        <v>1177</v>
      </c>
      <c r="O298" s="8" t="s">
        <v>54</v>
      </c>
      <c r="P298" s="8">
        <v>0</v>
      </c>
      <c r="Q298" s="8" t="s">
        <v>41</v>
      </c>
      <c r="R298" s="5">
        <v>210064440</v>
      </c>
      <c r="S298" s="5">
        <v>1380213000</v>
      </c>
      <c r="T298" s="5">
        <f t="shared" si="23"/>
        <v>1380213000</v>
      </c>
      <c r="U298" s="8" t="s">
        <v>42</v>
      </c>
      <c r="V298" s="8" t="s">
        <v>43</v>
      </c>
      <c r="W298" s="8" t="s">
        <v>397</v>
      </c>
      <c r="X298" s="8">
        <v>3009133992</v>
      </c>
      <c r="Y298" s="9" t="s">
        <v>398</v>
      </c>
      <c r="Z298" s="2"/>
      <c r="AA298" s="8" t="s">
        <v>146</v>
      </c>
      <c r="AB298" s="8" t="s">
        <v>454</v>
      </c>
      <c r="AC298" s="8" t="s">
        <v>399</v>
      </c>
      <c r="AD298" s="8"/>
      <c r="AE298" s="8"/>
    </row>
    <row r="299" spans="1:31" ht="66" customHeight="1" x14ac:dyDescent="0.25">
      <c r="A299" s="8" t="s">
        <v>932</v>
      </c>
      <c r="B299" s="8" t="s">
        <v>146</v>
      </c>
      <c r="C299" s="34">
        <v>298</v>
      </c>
      <c r="D299" s="8">
        <v>80131502</v>
      </c>
      <c r="E299" s="8"/>
      <c r="F299" s="8"/>
      <c r="G299" s="8" t="s">
        <v>492</v>
      </c>
      <c r="H299" s="8" t="s">
        <v>237</v>
      </c>
      <c r="I299" s="8" t="s">
        <v>66</v>
      </c>
      <c r="J299" s="41">
        <v>5</v>
      </c>
      <c r="K299" s="8" t="s">
        <v>38</v>
      </c>
      <c r="L299" s="8">
        <v>7</v>
      </c>
      <c r="M299" s="8" t="s">
        <v>39</v>
      </c>
      <c r="N299" s="8" t="s">
        <v>1177</v>
      </c>
      <c r="O299" s="8" t="s">
        <v>54</v>
      </c>
      <c r="P299" s="8">
        <v>0</v>
      </c>
      <c r="Q299" s="8" t="s">
        <v>41</v>
      </c>
      <c r="R299" s="5">
        <v>48473800</v>
      </c>
      <c r="S299" s="5">
        <v>318494750</v>
      </c>
      <c r="T299" s="5">
        <f t="shared" si="23"/>
        <v>318494750</v>
      </c>
      <c r="U299" s="8" t="s">
        <v>42</v>
      </c>
      <c r="V299" s="8" t="s">
        <v>43</v>
      </c>
      <c r="W299" s="8" t="s">
        <v>397</v>
      </c>
      <c r="X299" s="8">
        <v>3009133992</v>
      </c>
      <c r="Y299" s="9" t="s">
        <v>398</v>
      </c>
      <c r="Z299" s="2"/>
      <c r="AA299" s="8" t="s">
        <v>146</v>
      </c>
      <c r="AB299" s="8" t="s">
        <v>454</v>
      </c>
      <c r="AC299" s="8" t="s">
        <v>399</v>
      </c>
      <c r="AD299" s="8"/>
      <c r="AE299" s="8"/>
    </row>
    <row r="300" spans="1:31" ht="49.5" customHeight="1" x14ac:dyDescent="0.25">
      <c r="A300" s="8" t="s">
        <v>933</v>
      </c>
      <c r="B300" s="8" t="s">
        <v>146</v>
      </c>
      <c r="C300" s="34">
        <v>299</v>
      </c>
      <c r="D300" s="8">
        <v>73152108</v>
      </c>
      <c r="E300" s="8"/>
      <c r="F300" s="8"/>
      <c r="G300" s="8" t="s">
        <v>346</v>
      </c>
      <c r="H300" s="8" t="s">
        <v>257</v>
      </c>
      <c r="I300" s="8" t="s">
        <v>63</v>
      </c>
      <c r="J300" s="41">
        <v>2</v>
      </c>
      <c r="K300" s="8" t="s">
        <v>38</v>
      </c>
      <c r="L300" s="8">
        <v>5</v>
      </c>
      <c r="M300" s="8" t="s">
        <v>388</v>
      </c>
      <c r="N300" s="8" t="s">
        <v>1179</v>
      </c>
      <c r="O300" s="8" t="s">
        <v>54</v>
      </c>
      <c r="P300" s="8">
        <v>0</v>
      </c>
      <c r="Q300" s="8" t="s">
        <v>41</v>
      </c>
      <c r="R300" s="5"/>
      <c r="S300" s="5">
        <v>20000000</v>
      </c>
      <c r="T300" s="5">
        <f t="shared" si="23"/>
        <v>20000000</v>
      </c>
      <c r="U300" s="8" t="s">
        <v>42</v>
      </c>
      <c r="V300" s="8" t="s">
        <v>43</v>
      </c>
      <c r="W300" s="8" t="s">
        <v>397</v>
      </c>
      <c r="X300" s="8">
        <v>3009133992</v>
      </c>
      <c r="Y300" s="9" t="s">
        <v>398</v>
      </c>
      <c r="Z300" s="2"/>
      <c r="AA300" s="8" t="s">
        <v>146</v>
      </c>
      <c r="AB300" s="8" t="s">
        <v>455</v>
      </c>
      <c r="AC300" s="8" t="s">
        <v>399</v>
      </c>
      <c r="AD300" s="8"/>
      <c r="AE300" s="8"/>
    </row>
    <row r="301" spans="1:31" ht="66" customHeight="1" x14ac:dyDescent="0.25">
      <c r="A301" s="8" t="s">
        <v>934</v>
      </c>
      <c r="B301" s="8" t="s">
        <v>146</v>
      </c>
      <c r="C301" s="34">
        <v>300</v>
      </c>
      <c r="D301" s="8">
        <v>80131502</v>
      </c>
      <c r="E301" s="8"/>
      <c r="F301" s="8"/>
      <c r="G301" s="8" t="s">
        <v>432</v>
      </c>
      <c r="H301" s="8" t="s">
        <v>237</v>
      </c>
      <c r="I301" s="8" t="s">
        <v>53</v>
      </c>
      <c r="J301" s="41">
        <v>3</v>
      </c>
      <c r="K301" s="8" t="s">
        <v>38</v>
      </c>
      <c r="L301" s="8">
        <v>9</v>
      </c>
      <c r="M301" s="8" t="s">
        <v>39</v>
      </c>
      <c r="N301" s="8" t="s">
        <v>1177</v>
      </c>
      <c r="O301" s="8" t="s">
        <v>54</v>
      </c>
      <c r="P301" s="8">
        <v>0</v>
      </c>
      <c r="Q301" s="8" t="s">
        <v>41</v>
      </c>
      <c r="R301" s="5">
        <v>9900000</v>
      </c>
      <c r="S301" s="5">
        <v>83632000</v>
      </c>
      <c r="T301" s="5">
        <f t="shared" si="23"/>
        <v>83632000</v>
      </c>
      <c r="U301" s="8" t="s">
        <v>42</v>
      </c>
      <c r="V301" s="8" t="s">
        <v>43</v>
      </c>
      <c r="W301" s="8" t="s">
        <v>353</v>
      </c>
      <c r="X301" s="8">
        <v>3009133992</v>
      </c>
      <c r="Y301" s="9" t="s">
        <v>400</v>
      </c>
      <c r="Z301" s="2"/>
      <c r="AA301" s="8" t="s">
        <v>146</v>
      </c>
      <c r="AB301" s="8" t="s">
        <v>454</v>
      </c>
      <c r="AC301" s="8" t="s">
        <v>399</v>
      </c>
      <c r="AD301" s="8"/>
      <c r="AE301" s="8"/>
    </row>
    <row r="302" spans="1:31" ht="66" customHeight="1" x14ac:dyDescent="0.25">
      <c r="A302" s="8" t="s">
        <v>935</v>
      </c>
      <c r="B302" s="8" t="s">
        <v>146</v>
      </c>
      <c r="C302" s="34">
        <v>301</v>
      </c>
      <c r="D302" s="8">
        <v>11191606</v>
      </c>
      <c r="E302" s="8"/>
      <c r="F302" s="8"/>
      <c r="G302" s="8" t="s">
        <v>396</v>
      </c>
      <c r="H302" s="8" t="s">
        <v>395</v>
      </c>
      <c r="I302" s="8" t="s">
        <v>63</v>
      </c>
      <c r="J302" s="41">
        <v>2</v>
      </c>
      <c r="K302" s="8" t="s">
        <v>38</v>
      </c>
      <c r="L302" s="8">
        <v>11</v>
      </c>
      <c r="M302" s="8" t="s">
        <v>388</v>
      </c>
      <c r="N302" s="8" t="s">
        <v>1179</v>
      </c>
      <c r="O302" s="8" t="s">
        <v>54</v>
      </c>
      <c r="P302" s="8">
        <v>0</v>
      </c>
      <c r="Q302" s="8" t="s">
        <v>41</v>
      </c>
      <c r="R302" s="5">
        <v>0</v>
      </c>
      <c r="S302" s="52">
        <v>0</v>
      </c>
      <c r="T302" s="5">
        <v>0</v>
      </c>
      <c r="U302" s="8" t="s">
        <v>42</v>
      </c>
      <c r="V302" s="8" t="s">
        <v>43</v>
      </c>
      <c r="W302" s="8" t="s">
        <v>397</v>
      </c>
      <c r="X302" s="8">
        <v>3009133992</v>
      </c>
      <c r="Y302" s="9" t="s">
        <v>398</v>
      </c>
      <c r="Z302" s="2"/>
      <c r="AA302" s="8" t="s">
        <v>146</v>
      </c>
      <c r="AB302" s="8" t="s">
        <v>43</v>
      </c>
      <c r="AC302" s="8" t="s">
        <v>399</v>
      </c>
      <c r="AD302" s="28"/>
      <c r="AE302" s="28"/>
    </row>
    <row r="303" spans="1:31" ht="49.5" customHeight="1" x14ac:dyDescent="0.25">
      <c r="A303" s="8" t="s">
        <v>936</v>
      </c>
      <c r="B303" s="8" t="s">
        <v>146</v>
      </c>
      <c r="C303" s="34">
        <v>302</v>
      </c>
      <c r="D303" s="8" t="s">
        <v>1187</v>
      </c>
      <c r="E303" s="8"/>
      <c r="F303" s="8"/>
      <c r="G303" s="8" t="s">
        <v>513</v>
      </c>
      <c r="H303" s="8" t="s">
        <v>266</v>
      </c>
      <c r="I303" s="8" t="s">
        <v>47</v>
      </c>
      <c r="J303" s="41">
        <v>8</v>
      </c>
      <c r="K303" s="8" t="s">
        <v>38</v>
      </c>
      <c r="L303" s="8">
        <v>4</v>
      </c>
      <c r="M303" s="8" t="s">
        <v>388</v>
      </c>
      <c r="N303" s="8" t="s">
        <v>1179</v>
      </c>
      <c r="O303" s="8" t="s">
        <v>54</v>
      </c>
      <c r="P303" s="8">
        <v>0</v>
      </c>
      <c r="Q303" s="8" t="s">
        <v>41</v>
      </c>
      <c r="R303" s="5"/>
      <c r="S303" s="5">
        <v>40000000</v>
      </c>
      <c r="T303" s="5">
        <f t="shared" ref="T303:T326" si="24">+S303</f>
        <v>40000000</v>
      </c>
      <c r="U303" s="8" t="s">
        <v>42</v>
      </c>
      <c r="V303" s="8" t="s">
        <v>43</v>
      </c>
      <c r="W303" s="8" t="s">
        <v>268</v>
      </c>
      <c r="X303" s="8">
        <v>3009133992</v>
      </c>
      <c r="Y303" s="7" t="s">
        <v>389</v>
      </c>
      <c r="Z303" s="8"/>
      <c r="AA303" s="8" t="s">
        <v>146</v>
      </c>
      <c r="AB303" s="8" t="s">
        <v>455</v>
      </c>
      <c r="AC303" s="8" t="s">
        <v>399</v>
      </c>
      <c r="AD303" s="8"/>
      <c r="AE303" s="8"/>
    </row>
    <row r="304" spans="1:31" ht="82.5" customHeight="1" x14ac:dyDescent="0.25">
      <c r="A304" s="8" t="s">
        <v>937</v>
      </c>
      <c r="B304" s="8" t="s">
        <v>146</v>
      </c>
      <c r="C304" s="34">
        <v>303</v>
      </c>
      <c r="D304" s="8">
        <v>78102203</v>
      </c>
      <c r="E304" s="8"/>
      <c r="F304" s="8"/>
      <c r="G304" s="8" t="s">
        <v>514</v>
      </c>
      <c r="H304" s="8" t="s">
        <v>515</v>
      </c>
      <c r="I304" s="8" t="s">
        <v>74</v>
      </c>
      <c r="J304" s="41">
        <v>4</v>
      </c>
      <c r="K304" s="8" t="s">
        <v>38</v>
      </c>
      <c r="L304" s="8">
        <v>7.5</v>
      </c>
      <c r="M304" s="8" t="s">
        <v>262</v>
      </c>
      <c r="N304" s="8" t="s">
        <v>1177</v>
      </c>
      <c r="O304" s="8" t="s">
        <v>527</v>
      </c>
      <c r="P304" s="8">
        <v>1</v>
      </c>
      <c r="Q304" s="8" t="s">
        <v>41</v>
      </c>
      <c r="R304" s="5"/>
      <c r="S304" s="5">
        <v>350000000</v>
      </c>
      <c r="T304" s="5">
        <f t="shared" si="24"/>
        <v>350000000</v>
      </c>
      <c r="U304" s="8" t="s">
        <v>42</v>
      </c>
      <c r="V304" s="8" t="s">
        <v>43</v>
      </c>
      <c r="W304" s="8" t="s">
        <v>408</v>
      </c>
      <c r="X304" s="8">
        <v>3009133992</v>
      </c>
      <c r="Y304" s="9" t="s">
        <v>975</v>
      </c>
      <c r="Z304" s="8"/>
      <c r="AA304" s="8" t="s">
        <v>517</v>
      </c>
      <c r="AB304" s="8" t="s">
        <v>1044</v>
      </c>
      <c r="AC304" s="8" t="s">
        <v>399</v>
      </c>
      <c r="AD304" s="8"/>
      <c r="AE304" s="8"/>
    </row>
    <row r="305" spans="1:31" ht="49.5" customHeight="1" x14ac:dyDescent="0.3">
      <c r="A305" s="8" t="s">
        <v>949</v>
      </c>
      <c r="B305" s="8" t="s">
        <v>146</v>
      </c>
      <c r="C305" s="34">
        <v>304</v>
      </c>
      <c r="D305" s="8">
        <v>14111507</v>
      </c>
      <c r="E305" s="8"/>
      <c r="F305" s="8"/>
      <c r="G305" s="8" t="s">
        <v>427</v>
      </c>
      <c r="H305" s="8" t="s">
        <v>264</v>
      </c>
      <c r="I305" s="8" t="s">
        <v>63</v>
      </c>
      <c r="J305" s="41">
        <v>2</v>
      </c>
      <c r="K305" s="8" t="s">
        <v>76</v>
      </c>
      <c r="L305" s="8">
        <v>5</v>
      </c>
      <c r="M305" s="8" t="s">
        <v>471</v>
      </c>
      <c r="N305" s="8" t="s">
        <v>1179</v>
      </c>
      <c r="O305" s="8" t="s">
        <v>54</v>
      </c>
      <c r="P305" s="8">
        <v>0</v>
      </c>
      <c r="Q305" s="8" t="s">
        <v>428</v>
      </c>
      <c r="R305" s="5"/>
      <c r="S305" s="5">
        <v>25000000</v>
      </c>
      <c r="T305" s="5">
        <f t="shared" si="24"/>
        <v>25000000</v>
      </c>
      <c r="U305" s="8" t="s">
        <v>42</v>
      </c>
      <c r="V305" s="8" t="s">
        <v>43</v>
      </c>
      <c r="W305" s="8" t="s">
        <v>839</v>
      </c>
      <c r="X305" s="8">
        <v>3009133992</v>
      </c>
      <c r="Y305" s="9" t="s">
        <v>840</v>
      </c>
      <c r="Z305" s="8"/>
      <c r="AA305" s="8" t="s">
        <v>146</v>
      </c>
      <c r="AB305" s="8" t="s">
        <v>983</v>
      </c>
      <c r="AC305" s="8" t="s">
        <v>399</v>
      </c>
      <c r="AD305" s="24"/>
      <c r="AE305" s="8"/>
    </row>
    <row r="306" spans="1:31" ht="115.5" customHeight="1" x14ac:dyDescent="0.3">
      <c r="A306" s="8" t="s">
        <v>950</v>
      </c>
      <c r="B306" s="8" t="s">
        <v>146</v>
      </c>
      <c r="C306" s="34">
        <v>305</v>
      </c>
      <c r="D306" s="8" t="s">
        <v>265</v>
      </c>
      <c r="E306" s="8"/>
      <c r="F306" s="8"/>
      <c r="G306" s="8" t="s">
        <v>429</v>
      </c>
      <c r="H306" s="8" t="s">
        <v>264</v>
      </c>
      <c r="I306" s="8" t="s">
        <v>63</v>
      </c>
      <c r="J306" s="41">
        <v>2</v>
      </c>
      <c r="K306" s="8" t="s">
        <v>76</v>
      </c>
      <c r="L306" s="8">
        <v>5</v>
      </c>
      <c r="M306" s="8" t="s">
        <v>471</v>
      </c>
      <c r="N306" s="8" t="s">
        <v>1179</v>
      </c>
      <c r="O306" s="8" t="s">
        <v>54</v>
      </c>
      <c r="P306" s="8">
        <v>0</v>
      </c>
      <c r="Q306" s="8" t="s">
        <v>428</v>
      </c>
      <c r="R306" s="5"/>
      <c r="S306" s="5">
        <v>12000000</v>
      </c>
      <c r="T306" s="5">
        <f t="shared" si="24"/>
        <v>12000000</v>
      </c>
      <c r="U306" s="8" t="s">
        <v>42</v>
      </c>
      <c r="V306" s="8" t="s">
        <v>43</v>
      </c>
      <c r="W306" s="8" t="s">
        <v>839</v>
      </c>
      <c r="X306" s="8">
        <v>3009133992</v>
      </c>
      <c r="Y306" s="9" t="s">
        <v>840</v>
      </c>
      <c r="Z306" s="8"/>
      <c r="AA306" s="8" t="s">
        <v>146</v>
      </c>
      <c r="AB306" s="8" t="s">
        <v>1227</v>
      </c>
      <c r="AC306" s="8" t="s">
        <v>399</v>
      </c>
      <c r="AD306" s="24"/>
      <c r="AE306" s="8"/>
    </row>
    <row r="307" spans="1:31" ht="49.5" customHeight="1" x14ac:dyDescent="0.3">
      <c r="A307" s="8" t="s">
        <v>951</v>
      </c>
      <c r="B307" s="8" t="s">
        <v>146</v>
      </c>
      <c r="C307" s="34">
        <v>306</v>
      </c>
      <c r="D307" s="8">
        <v>78101800</v>
      </c>
      <c r="E307" s="8"/>
      <c r="F307" s="8"/>
      <c r="G307" s="8" t="s">
        <v>430</v>
      </c>
      <c r="H307" s="8" t="s">
        <v>261</v>
      </c>
      <c r="I307" s="8" t="s">
        <v>66</v>
      </c>
      <c r="J307" s="41">
        <v>5</v>
      </c>
      <c r="K307" s="8" t="s">
        <v>38</v>
      </c>
      <c r="L307" s="8">
        <v>9</v>
      </c>
      <c r="M307" s="8" t="s">
        <v>388</v>
      </c>
      <c r="N307" s="8" t="s">
        <v>1179</v>
      </c>
      <c r="O307" s="8" t="s">
        <v>54</v>
      </c>
      <c r="P307" s="8">
        <v>0</v>
      </c>
      <c r="Q307" s="8" t="s">
        <v>41</v>
      </c>
      <c r="R307" s="5"/>
      <c r="S307" s="5">
        <v>40300000</v>
      </c>
      <c r="T307" s="5">
        <f t="shared" si="24"/>
        <v>40300000</v>
      </c>
      <c r="U307" s="8" t="s">
        <v>42</v>
      </c>
      <c r="V307" s="8" t="s">
        <v>43</v>
      </c>
      <c r="W307" s="8" t="s">
        <v>839</v>
      </c>
      <c r="X307" s="8">
        <v>3009133992</v>
      </c>
      <c r="Y307" s="9" t="s">
        <v>840</v>
      </c>
      <c r="Z307" s="8"/>
      <c r="AA307" s="8" t="s">
        <v>146</v>
      </c>
      <c r="AB307" s="8" t="s">
        <v>263</v>
      </c>
      <c r="AC307" s="8" t="s">
        <v>399</v>
      </c>
      <c r="AD307" s="24"/>
      <c r="AE307" s="8"/>
    </row>
    <row r="308" spans="1:31" ht="99" customHeight="1" x14ac:dyDescent="0.25">
      <c r="A308" s="8" t="s">
        <v>976</v>
      </c>
      <c r="B308" s="8" t="s">
        <v>103</v>
      </c>
      <c r="C308" s="34">
        <v>307</v>
      </c>
      <c r="D308" s="8">
        <v>80161500</v>
      </c>
      <c r="E308" s="8"/>
      <c r="F308" s="8"/>
      <c r="G308" s="8" t="s">
        <v>1190</v>
      </c>
      <c r="H308" s="8" t="s">
        <v>35</v>
      </c>
      <c r="I308" s="8" t="s">
        <v>37</v>
      </c>
      <c r="J308" s="41">
        <v>1</v>
      </c>
      <c r="K308" s="8" t="s">
        <v>66</v>
      </c>
      <c r="L308" s="8">
        <v>4</v>
      </c>
      <c r="M308" s="8" t="s">
        <v>39</v>
      </c>
      <c r="N308" s="8" t="s">
        <v>1177</v>
      </c>
      <c r="O308" s="8" t="s">
        <v>1226</v>
      </c>
      <c r="P308" s="8">
        <v>0</v>
      </c>
      <c r="Q308" s="8" t="s">
        <v>41</v>
      </c>
      <c r="R308" s="5">
        <v>12000000</v>
      </c>
      <c r="S308" s="5">
        <f>+R308*L308</f>
        <v>48000000</v>
      </c>
      <c r="T308" s="5">
        <f t="shared" si="24"/>
        <v>48000000</v>
      </c>
      <c r="U308" s="8" t="s">
        <v>42</v>
      </c>
      <c r="V308" s="8" t="s">
        <v>43</v>
      </c>
      <c r="W308" s="8" t="s">
        <v>977</v>
      </c>
      <c r="X308" s="8">
        <v>3009133992</v>
      </c>
      <c r="Y308" s="9" t="s">
        <v>978</v>
      </c>
      <c r="Z308" s="8"/>
      <c r="AA308" s="8" t="s">
        <v>103</v>
      </c>
      <c r="AB308" s="8" t="s">
        <v>450</v>
      </c>
      <c r="AC308" s="8" t="s">
        <v>399</v>
      </c>
      <c r="AD308" s="8"/>
      <c r="AE308" s="8"/>
    </row>
    <row r="309" spans="1:31" ht="99" customHeight="1" x14ac:dyDescent="0.25">
      <c r="A309" s="8" t="s">
        <v>979</v>
      </c>
      <c r="B309" s="8" t="s">
        <v>103</v>
      </c>
      <c r="C309" s="34">
        <v>308</v>
      </c>
      <c r="D309" s="8">
        <v>80161500</v>
      </c>
      <c r="E309" s="8"/>
      <c r="F309" s="8"/>
      <c r="G309" s="8" t="s">
        <v>980</v>
      </c>
      <c r="H309" s="8" t="s">
        <v>35</v>
      </c>
      <c r="I309" s="8" t="s">
        <v>37</v>
      </c>
      <c r="J309" s="41">
        <v>1</v>
      </c>
      <c r="K309" s="8" t="s">
        <v>66</v>
      </c>
      <c r="L309" s="8">
        <v>4</v>
      </c>
      <c r="M309" s="8" t="s">
        <v>39</v>
      </c>
      <c r="N309" s="8" t="s">
        <v>1177</v>
      </c>
      <c r="O309" s="8" t="s">
        <v>1226</v>
      </c>
      <c r="P309" s="8">
        <v>0</v>
      </c>
      <c r="Q309" s="8" t="s">
        <v>41</v>
      </c>
      <c r="R309" s="5">
        <v>11000000</v>
      </c>
      <c r="S309" s="5">
        <f>+R309*L309</f>
        <v>44000000</v>
      </c>
      <c r="T309" s="5">
        <f t="shared" si="24"/>
        <v>44000000</v>
      </c>
      <c r="U309" s="8" t="s">
        <v>42</v>
      </c>
      <c r="V309" s="8" t="s">
        <v>43</v>
      </c>
      <c r="W309" s="8" t="s">
        <v>977</v>
      </c>
      <c r="X309" s="8">
        <v>3009133992</v>
      </c>
      <c r="Y309" s="7" t="s">
        <v>978</v>
      </c>
      <c r="Z309" s="8"/>
      <c r="AA309" s="8" t="s">
        <v>103</v>
      </c>
      <c r="AB309" s="8" t="s">
        <v>450</v>
      </c>
      <c r="AC309" s="8" t="s">
        <v>399</v>
      </c>
      <c r="AD309" s="8"/>
      <c r="AE309" s="8"/>
    </row>
    <row r="310" spans="1:31" ht="99" customHeight="1" x14ac:dyDescent="0.3">
      <c r="A310" s="8" t="s">
        <v>1021</v>
      </c>
      <c r="B310" s="8" t="s">
        <v>227</v>
      </c>
      <c r="C310" s="34">
        <v>309</v>
      </c>
      <c r="D310" s="8" t="s">
        <v>434</v>
      </c>
      <c r="E310" s="8"/>
      <c r="F310" s="8"/>
      <c r="G310" s="8" t="s">
        <v>990</v>
      </c>
      <c r="H310" s="8" t="s">
        <v>433</v>
      </c>
      <c r="I310" s="8" t="s">
        <v>53</v>
      </c>
      <c r="J310" s="41">
        <v>3</v>
      </c>
      <c r="K310" s="8" t="s">
        <v>74</v>
      </c>
      <c r="L310" s="8">
        <v>1</v>
      </c>
      <c r="M310" s="8" t="s">
        <v>471</v>
      </c>
      <c r="N310" s="8" t="s">
        <v>1179</v>
      </c>
      <c r="O310" s="8" t="s">
        <v>54</v>
      </c>
      <c r="P310" s="8">
        <v>0</v>
      </c>
      <c r="Q310" s="8" t="s">
        <v>41</v>
      </c>
      <c r="R310" s="5"/>
      <c r="S310" s="5">
        <v>30000000</v>
      </c>
      <c r="T310" s="5">
        <f t="shared" si="24"/>
        <v>30000000</v>
      </c>
      <c r="U310" s="8" t="s">
        <v>42</v>
      </c>
      <c r="V310" s="8" t="s">
        <v>43</v>
      </c>
      <c r="W310" s="20" t="s">
        <v>988</v>
      </c>
      <c r="X310" s="8">
        <v>3009133992</v>
      </c>
      <c r="Y310" s="9" t="s">
        <v>989</v>
      </c>
      <c r="Z310" s="8"/>
      <c r="AA310" s="8" t="s">
        <v>227</v>
      </c>
      <c r="AB310" s="8" t="s">
        <v>289</v>
      </c>
      <c r="AC310" s="8" t="s">
        <v>399</v>
      </c>
      <c r="AD310" s="8"/>
      <c r="AE310" s="24"/>
    </row>
    <row r="311" spans="1:31" ht="99" customHeight="1" x14ac:dyDescent="0.3">
      <c r="A311" s="8" t="s">
        <v>1022</v>
      </c>
      <c r="B311" s="8" t="s">
        <v>227</v>
      </c>
      <c r="C311" s="34">
        <v>310</v>
      </c>
      <c r="D311" s="8" t="s">
        <v>434</v>
      </c>
      <c r="E311" s="8"/>
      <c r="F311" s="8"/>
      <c r="G311" s="8" t="s">
        <v>435</v>
      </c>
      <c r="H311" s="8" t="s">
        <v>436</v>
      </c>
      <c r="I311" s="8" t="s">
        <v>74</v>
      </c>
      <c r="J311" s="41">
        <v>4</v>
      </c>
      <c r="K311" s="8" t="s">
        <v>66</v>
      </c>
      <c r="L311" s="8">
        <v>1</v>
      </c>
      <c r="M311" s="8" t="s">
        <v>471</v>
      </c>
      <c r="N311" s="8" t="s">
        <v>1179</v>
      </c>
      <c r="O311" s="8" t="s">
        <v>54</v>
      </c>
      <c r="P311" s="8">
        <v>0</v>
      </c>
      <c r="Q311" s="8" t="s">
        <v>41</v>
      </c>
      <c r="R311" s="5"/>
      <c r="S311" s="5">
        <v>10000000</v>
      </c>
      <c r="T311" s="5">
        <f t="shared" si="24"/>
        <v>10000000</v>
      </c>
      <c r="U311" s="8" t="s">
        <v>42</v>
      </c>
      <c r="V311" s="8" t="s">
        <v>43</v>
      </c>
      <c r="W311" s="20" t="s">
        <v>988</v>
      </c>
      <c r="X311" s="8">
        <v>3009133992</v>
      </c>
      <c r="Y311" s="9" t="s">
        <v>989</v>
      </c>
      <c r="Z311" s="8"/>
      <c r="AA311" s="8" t="s">
        <v>227</v>
      </c>
      <c r="AB311" s="8" t="s">
        <v>449</v>
      </c>
      <c r="AC311" s="8" t="s">
        <v>399</v>
      </c>
      <c r="AD311" s="8"/>
      <c r="AE311" s="24"/>
    </row>
    <row r="312" spans="1:31" ht="99" customHeight="1" x14ac:dyDescent="0.3">
      <c r="A312" s="8" t="s">
        <v>1023</v>
      </c>
      <c r="B312" s="8" t="s">
        <v>227</v>
      </c>
      <c r="C312" s="34">
        <v>311</v>
      </c>
      <c r="D312" s="8" t="s">
        <v>1080</v>
      </c>
      <c r="E312" s="8"/>
      <c r="F312" s="8"/>
      <c r="G312" s="8" t="s">
        <v>438</v>
      </c>
      <c r="H312" s="8" t="s">
        <v>439</v>
      </c>
      <c r="I312" s="8" t="s">
        <v>53</v>
      </c>
      <c r="J312" s="41">
        <v>3</v>
      </c>
      <c r="K312" s="8" t="s">
        <v>79</v>
      </c>
      <c r="L312" s="8">
        <v>7</v>
      </c>
      <c r="M312" s="8" t="s">
        <v>154</v>
      </c>
      <c r="N312" s="8" t="s">
        <v>1182</v>
      </c>
      <c r="O312" s="8" t="s">
        <v>54</v>
      </c>
      <c r="P312" s="8">
        <v>0</v>
      </c>
      <c r="Q312" s="8" t="s">
        <v>41</v>
      </c>
      <c r="R312" s="5"/>
      <c r="S312" s="5">
        <v>430000000</v>
      </c>
      <c r="T312" s="5">
        <f t="shared" si="24"/>
        <v>430000000</v>
      </c>
      <c r="U312" s="8" t="s">
        <v>42</v>
      </c>
      <c r="V312" s="8" t="s">
        <v>43</v>
      </c>
      <c r="W312" s="20" t="s">
        <v>988</v>
      </c>
      <c r="X312" s="8">
        <v>3009133992</v>
      </c>
      <c r="Y312" s="9" t="s">
        <v>989</v>
      </c>
      <c r="Z312" s="8"/>
      <c r="AA312" s="8" t="s">
        <v>227</v>
      </c>
      <c r="AB312" s="8" t="s">
        <v>289</v>
      </c>
      <c r="AC312" s="8" t="s">
        <v>399</v>
      </c>
      <c r="AD312" s="8"/>
      <c r="AE312" s="24"/>
    </row>
    <row r="313" spans="1:31" ht="115.5" customHeight="1" x14ac:dyDescent="0.3">
      <c r="A313" s="8" t="s">
        <v>1024</v>
      </c>
      <c r="B313" s="8" t="s">
        <v>227</v>
      </c>
      <c r="C313" s="34">
        <v>312</v>
      </c>
      <c r="D313" s="8">
        <v>90121502</v>
      </c>
      <c r="E313" s="8"/>
      <c r="F313" s="8"/>
      <c r="G313" s="8" t="s">
        <v>290</v>
      </c>
      <c r="H313" s="8" t="s">
        <v>291</v>
      </c>
      <c r="I313" s="8" t="s">
        <v>63</v>
      </c>
      <c r="J313" s="41">
        <v>2</v>
      </c>
      <c r="K313" s="8" t="s">
        <v>38</v>
      </c>
      <c r="L313" s="8">
        <v>9</v>
      </c>
      <c r="M313" s="8" t="s">
        <v>437</v>
      </c>
      <c r="N313" s="8" t="s">
        <v>1180</v>
      </c>
      <c r="O313" s="8" t="s">
        <v>527</v>
      </c>
      <c r="P313" s="8">
        <v>1</v>
      </c>
      <c r="Q313" s="8" t="s">
        <v>992</v>
      </c>
      <c r="R313" s="5"/>
      <c r="S313" s="5">
        <v>1050000000</v>
      </c>
      <c r="T313" s="5">
        <f>+S313</f>
        <v>1050000000</v>
      </c>
      <c r="U313" s="8" t="s">
        <v>42</v>
      </c>
      <c r="V313" s="8" t="s">
        <v>43</v>
      </c>
      <c r="W313" s="20" t="s">
        <v>988</v>
      </c>
      <c r="X313" s="8">
        <v>3009133992</v>
      </c>
      <c r="Y313" s="9" t="s">
        <v>989</v>
      </c>
      <c r="Z313" s="8"/>
      <c r="AA313" s="8" t="s">
        <v>227</v>
      </c>
      <c r="AB313" s="8" t="s">
        <v>1225</v>
      </c>
      <c r="AC313" s="8" t="s">
        <v>399</v>
      </c>
      <c r="AD313" s="8"/>
      <c r="AE313" s="24"/>
    </row>
    <row r="314" spans="1:31" ht="82.5" customHeight="1" x14ac:dyDescent="0.3">
      <c r="A314" s="8" t="s">
        <v>1025</v>
      </c>
      <c r="B314" s="8" t="s">
        <v>227</v>
      </c>
      <c r="C314" s="34">
        <v>313</v>
      </c>
      <c r="D314" s="18">
        <v>80161500</v>
      </c>
      <c r="E314" s="18"/>
      <c r="F314" s="18"/>
      <c r="G314" s="18" t="s">
        <v>440</v>
      </c>
      <c r="H314" s="18" t="s">
        <v>312</v>
      </c>
      <c r="I314" s="18" t="s">
        <v>63</v>
      </c>
      <c r="J314" s="41">
        <v>2</v>
      </c>
      <c r="K314" s="8" t="s">
        <v>76</v>
      </c>
      <c r="L314" s="8">
        <v>4</v>
      </c>
      <c r="M314" s="8" t="s">
        <v>39</v>
      </c>
      <c r="N314" s="8" t="s">
        <v>1177</v>
      </c>
      <c r="O314" s="8" t="s">
        <v>54</v>
      </c>
      <c r="P314" s="8">
        <v>0</v>
      </c>
      <c r="Q314" s="8" t="s">
        <v>41</v>
      </c>
      <c r="R314" s="21">
        <v>6500000</v>
      </c>
      <c r="S314" s="5">
        <f>+R314*L314</f>
        <v>26000000</v>
      </c>
      <c r="T314" s="5">
        <f t="shared" si="24"/>
        <v>26000000</v>
      </c>
      <c r="U314" s="8" t="s">
        <v>42</v>
      </c>
      <c r="V314" s="8" t="s">
        <v>43</v>
      </c>
      <c r="W314" s="20" t="s">
        <v>988</v>
      </c>
      <c r="X314" s="8">
        <v>3009133992</v>
      </c>
      <c r="Y314" s="9" t="s">
        <v>989</v>
      </c>
      <c r="Z314" s="8"/>
      <c r="AA314" s="18" t="s">
        <v>227</v>
      </c>
      <c r="AB314" s="8" t="s">
        <v>450</v>
      </c>
      <c r="AC314" s="8" t="s">
        <v>399</v>
      </c>
      <c r="AD314" s="18"/>
      <c r="AE314" s="24"/>
    </row>
    <row r="315" spans="1:31" ht="99" customHeight="1" x14ac:dyDescent="0.3">
      <c r="A315" s="8" t="s">
        <v>1026</v>
      </c>
      <c r="B315" s="8" t="s">
        <v>227</v>
      </c>
      <c r="C315" s="34">
        <v>314</v>
      </c>
      <c r="D315" s="8">
        <v>80161500</v>
      </c>
      <c r="E315" s="8"/>
      <c r="F315" s="8"/>
      <c r="G315" s="8" t="s">
        <v>993</v>
      </c>
      <c r="H315" s="18" t="s">
        <v>312</v>
      </c>
      <c r="I315" s="8" t="s">
        <v>37</v>
      </c>
      <c r="J315" s="41">
        <v>1</v>
      </c>
      <c r="K315" s="8" t="s">
        <v>66</v>
      </c>
      <c r="L315" s="8">
        <v>4</v>
      </c>
      <c r="M315" s="8" t="s">
        <v>39</v>
      </c>
      <c r="N315" s="8" t="s">
        <v>1177</v>
      </c>
      <c r="O315" s="8" t="s">
        <v>54</v>
      </c>
      <c r="P315" s="8">
        <v>0</v>
      </c>
      <c r="Q315" s="8" t="s">
        <v>41</v>
      </c>
      <c r="R315" s="5">
        <v>7000000</v>
      </c>
      <c r="S315" s="5">
        <f>+R315*L315</f>
        <v>28000000</v>
      </c>
      <c r="T315" s="5">
        <f t="shared" si="24"/>
        <v>28000000</v>
      </c>
      <c r="U315" s="8" t="s">
        <v>42</v>
      </c>
      <c r="V315" s="8"/>
      <c r="W315" s="20" t="s">
        <v>988</v>
      </c>
      <c r="X315" s="8">
        <v>3009133992</v>
      </c>
      <c r="Y315" s="9" t="s">
        <v>989</v>
      </c>
      <c r="Z315" s="8"/>
      <c r="AA315" s="8" t="s">
        <v>227</v>
      </c>
      <c r="AB315" s="8" t="s">
        <v>450</v>
      </c>
      <c r="AC315" s="8" t="s">
        <v>399</v>
      </c>
      <c r="AD315" s="24"/>
      <c r="AE315" s="24"/>
    </row>
    <row r="316" spans="1:31" ht="49.5" customHeight="1" x14ac:dyDescent="0.3">
      <c r="A316" s="8" t="s">
        <v>1027</v>
      </c>
      <c r="B316" s="8" t="s">
        <v>227</v>
      </c>
      <c r="C316" s="34">
        <v>315</v>
      </c>
      <c r="D316" s="8">
        <v>80161500</v>
      </c>
      <c r="E316" s="8"/>
      <c r="F316" s="8"/>
      <c r="G316" s="8" t="s">
        <v>994</v>
      </c>
      <c r="H316" s="8" t="s">
        <v>44</v>
      </c>
      <c r="I316" s="8" t="s">
        <v>53</v>
      </c>
      <c r="J316" s="41">
        <v>3</v>
      </c>
      <c r="K316" s="8" t="s">
        <v>76</v>
      </c>
      <c r="L316" s="8">
        <v>4</v>
      </c>
      <c r="M316" s="8" t="s">
        <v>39</v>
      </c>
      <c r="N316" s="8" t="s">
        <v>1177</v>
      </c>
      <c r="O316" s="8" t="s">
        <v>54</v>
      </c>
      <c r="P316" s="8">
        <v>0</v>
      </c>
      <c r="Q316" s="8" t="s">
        <v>41</v>
      </c>
      <c r="R316" s="5">
        <v>4500000</v>
      </c>
      <c r="S316" s="5">
        <f>+R316*L316</f>
        <v>18000000</v>
      </c>
      <c r="T316" s="5">
        <f t="shared" si="24"/>
        <v>18000000</v>
      </c>
      <c r="U316" s="8" t="s">
        <v>42</v>
      </c>
      <c r="V316" s="8" t="s">
        <v>43</v>
      </c>
      <c r="W316" s="20" t="s">
        <v>988</v>
      </c>
      <c r="X316" s="8">
        <v>3009133992</v>
      </c>
      <c r="Y316" s="9" t="s">
        <v>989</v>
      </c>
      <c r="Z316" s="8"/>
      <c r="AA316" s="8" t="s">
        <v>227</v>
      </c>
      <c r="AB316" s="8" t="s">
        <v>450</v>
      </c>
      <c r="AC316" s="8" t="s">
        <v>399</v>
      </c>
      <c r="AD316" s="8"/>
      <c r="AE316" s="24"/>
    </row>
    <row r="317" spans="1:31" ht="49.5" customHeight="1" x14ac:dyDescent="0.3">
      <c r="A317" s="8" t="s">
        <v>1028</v>
      </c>
      <c r="B317" s="8" t="s">
        <v>227</v>
      </c>
      <c r="C317" s="34">
        <v>316</v>
      </c>
      <c r="D317" s="8">
        <v>81112501</v>
      </c>
      <c r="E317" s="8"/>
      <c r="F317" s="8"/>
      <c r="G317" s="8" t="s">
        <v>444</v>
      </c>
      <c r="H317" s="8" t="s">
        <v>293</v>
      </c>
      <c r="I317" s="8" t="s">
        <v>53</v>
      </c>
      <c r="J317" s="41">
        <v>3</v>
      </c>
      <c r="K317" s="8" t="s">
        <v>74</v>
      </c>
      <c r="L317" s="8">
        <v>1</v>
      </c>
      <c r="M317" s="8" t="s">
        <v>130</v>
      </c>
      <c r="N317" s="8" t="s">
        <v>1177</v>
      </c>
      <c r="O317" s="8" t="s">
        <v>54</v>
      </c>
      <c r="P317" s="8">
        <v>0</v>
      </c>
      <c r="Q317" s="8" t="s">
        <v>41</v>
      </c>
      <c r="R317" s="5"/>
      <c r="S317" s="5">
        <v>5000000</v>
      </c>
      <c r="T317" s="5">
        <f t="shared" si="24"/>
        <v>5000000</v>
      </c>
      <c r="U317" s="8" t="s">
        <v>42</v>
      </c>
      <c r="V317" s="8" t="s">
        <v>43</v>
      </c>
      <c r="W317" s="20" t="s">
        <v>988</v>
      </c>
      <c r="X317" s="8">
        <v>3009133992</v>
      </c>
      <c r="Y317" s="9" t="s">
        <v>989</v>
      </c>
      <c r="Z317" s="8"/>
      <c r="AA317" s="8" t="s">
        <v>227</v>
      </c>
      <c r="AB317" s="8" t="s">
        <v>1045</v>
      </c>
      <c r="AC317" s="8" t="s">
        <v>399</v>
      </c>
      <c r="AD317" s="8"/>
      <c r="AE317" s="24"/>
    </row>
    <row r="318" spans="1:31" ht="82.5" customHeight="1" x14ac:dyDescent="0.3">
      <c r="A318" s="8" t="s">
        <v>1029</v>
      </c>
      <c r="B318" s="8" t="s">
        <v>227</v>
      </c>
      <c r="C318" s="34">
        <v>317</v>
      </c>
      <c r="D318" s="8">
        <v>84121804</v>
      </c>
      <c r="E318" s="8"/>
      <c r="F318" s="8"/>
      <c r="G318" s="8" t="s">
        <v>445</v>
      </c>
      <c r="H318" s="8" t="s">
        <v>446</v>
      </c>
      <c r="I318" s="8" t="s">
        <v>66</v>
      </c>
      <c r="J318" s="41">
        <v>5</v>
      </c>
      <c r="K318" s="8" t="s">
        <v>195</v>
      </c>
      <c r="L318" s="8">
        <v>2</v>
      </c>
      <c r="M318" s="8" t="s">
        <v>991</v>
      </c>
      <c r="N318" s="8" t="s">
        <v>1179</v>
      </c>
      <c r="O318" s="8" t="s">
        <v>54</v>
      </c>
      <c r="P318" s="8">
        <v>0</v>
      </c>
      <c r="Q318" s="8" t="s">
        <v>41</v>
      </c>
      <c r="R318" s="5"/>
      <c r="S318" s="5">
        <v>15000000</v>
      </c>
      <c r="T318" s="5">
        <f t="shared" si="24"/>
        <v>15000000</v>
      </c>
      <c r="U318" s="8" t="s">
        <v>42</v>
      </c>
      <c r="V318" s="8" t="s">
        <v>43</v>
      </c>
      <c r="W318" s="20" t="s">
        <v>988</v>
      </c>
      <c r="X318" s="8">
        <v>3009133992</v>
      </c>
      <c r="Y318" s="9" t="s">
        <v>989</v>
      </c>
      <c r="Z318" s="8"/>
      <c r="AA318" s="8" t="s">
        <v>227</v>
      </c>
      <c r="AB318" s="8" t="s">
        <v>294</v>
      </c>
      <c r="AC318" s="8" t="s">
        <v>399</v>
      </c>
      <c r="AD318" s="8"/>
      <c r="AE318" s="32"/>
    </row>
    <row r="319" spans="1:31" ht="82.5" customHeight="1" x14ac:dyDescent="0.3">
      <c r="A319" s="8" t="s">
        <v>1030</v>
      </c>
      <c r="B319" s="8" t="s">
        <v>227</v>
      </c>
      <c r="C319" s="34">
        <v>318</v>
      </c>
      <c r="D319" s="8">
        <v>85122201</v>
      </c>
      <c r="E319" s="8"/>
      <c r="F319" s="8"/>
      <c r="G319" s="8" t="s">
        <v>447</v>
      </c>
      <c r="H319" s="8" t="s">
        <v>295</v>
      </c>
      <c r="I319" s="8" t="s">
        <v>63</v>
      </c>
      <c r="J319" s="41">
        <v>2</v>
      </c>
      <c r="K319" s="8" t="s">
        <v>38</v>
      </c>
      <c r="L319" s="8">
        <v>10</v>
      </c>
      <c r="M319" s="8" t="s">
        <v>296</v>
      </c>
      <c r="N319" s="8" t="s">
        <v>1181</v>
      </c>
      <c r="O319" s="8" t="s">
        <v>54</v>
      </c>
      <c r="P319" s="8">
        <v>0</v>
      </c>
      <c r="Q319" s="8" t="s">
        <v>41</v>
      </c>
      <c r="R319" s="5"/>
      <c r="S319" s="5">
        <v>71500000</v>
      </c>
      <c r="T319" s="5">
        <f t="shared" si="24"/>
        <v>71500000</v>
      </c>
      <c r="U319" s="8" t="s">
        <v>42</v>
      </c>
      <c r="V319" s="8" t="s">
        <v>43</v>
      </c>
      <c r="W319" s="20" t="s">
        <v>988</v>
      </c>
      <c r="X319" s="8">
        <v>3009133992</v>
      </c>
      <c r="Y319" s="9" t="s">
        <v>989</v>
      </c>
      <c r="Z319" s="8"/>
      <c r="AA319" s="8" t="s">
        <v>227</v>
      </c>
      <c r="AB319" s="8" t="s">
        <v>297</v>
      </c>
      <c r="AC319" s="8" t="s">
        <v>399</v>
      </c>
      <c r="AD319" s="8"/>
      <c r="AE319" s="24"/>
    </row>
    <row r="320" spans="1:31" ht="49.5" customHeight="1" x14ac:dyDescent="0.3">
      <c r="A320" s="8" t="s">
        <v>1031</v>
      </c>
      <c r="B320" s="8" t="s">
        <v>227</v>
      </c>
      <c r="C320" s="34">
        <v>319</v>
      </c>
      <c r="D320" s="8" t="s">
        <v>1081</v>
      </c>
      <c r="E320" s="8"/>
      <c r="F320" s="8"/>
      <c r="G320" s="8" t="s">
        <v>995</v>
      </c>
      <c r="H320" s="8" t="s">
        <v>448</v>
      </c>
      <c r="I320" s="8" t="s">
        <v>74</v>
      </c>
      <c r="J320" s="41">
        <v>4</v>
      </c>
      <c r="K320" s="8" t="s">
        <v>113</v>
      </c>
      <c r="L320" s="8">
        <v>6</v>
      </c>
      <c r="M320" s="8" t="s">
        <v>296</v>
      </c>
      <c r="N320" s="8" t="s">
        <v>1181</v>
      </c>
      <c r="O320" s="8" t="s">
        <v>54</v>
      </c>
      <c r="P320" s="8">
        <v>0</v>
      </c>
      <c r="Q320" s="8" t="s">
        <v>41</v>
      </c>
      <c r="R320" s="5"/>
      <c r="S320" s="5">
        <v>50000000</v>
      </c>
      <c r="T320" s="5">
        <f t="shared" si="24"/>
        <v>50000000</v>
      </c>
      <c r="U320" s="8" t="s">
        <v>42</v>
      </c>
      <c r="V320" s="8" t="s">
        <v>43</v>
      </c>
      <c r="W320" s="20" t="s">
        <v>988</v>
      </c>
      <c r="X320" s="8">
        <v>3009133992</v>
      </c>
      <c r="Y320" s="9" t="s">
        <v>989</v>
      </c>
      <c r="Z320" s="8"/>
      <c r="AA320" s="8" t="s">
        <v>227</v>
      </c>
      <c r="AB320" s="18" t="s">
        <v>451</v>
      </c>
      <c r="AC320" s="8" t="s">
        <v>399</v>
      </c>
      <c r="AD320" s="8"/>
      <c r="AE320" s="24"/>
    </row>
    <row r="321" spans="1:31" ht="49.5" customHeight="1" x14ac:dyDescent="0.3">
      <c r="A321" s="8" t="s">
        <v>306</v>
      </c>
      <c r="B321" s="8" t="s">
        <v>227</v>
      </c>
      <c r="C321" s="34">
        <v>320</v>
      </c>
      <c r="D321" s="18" t="s">
        <v>299</v>
      </c>
      <c r="E321" s="23"/>
      <c r="F321" s="23"/>
      <c r="G321" s="18" t="s">
        <v>996</v>
      </c>
      <c r="H321" s="18" t="s">
        <v>300</v>
      </c>
      <c r="I321" s="18" t="s">
        <v>53</v>
      </c>
      <c r="J321" s="43">
        <v>3</v>
      </c>
      <c r="K321" s="18" t="s">
        <v>79</v>
      </c>
      <c r="L321" s="18">
        <v>7</v>
      </c>
      <c r="M321" s="18" t="s">
        <v>305</v>
      </c>
      <c r="N321" s="8" t="s">
        <v>1178</v>
      </c>
      <c r="O321" s="8" t="s">
        <v>54</v>
      </c>
      <c r="P321" s="8">
        <v>0</v>
      </c>
      <c r="Q321" s="8" t="s">
        <v>41</v>
      </c>
      <c r="R321" s="39"/>
      <c r="S321" s="56">
        <v>350000000</v>
      </c>
      <c r="T321" s="5">
        <f t="shared" si="24"/>
        <v>350000000</v>
      </c>
      <c r="U321" s="8" t="s">
        <v>42</v>
      </c>
      <c r="V321" s="8" t="s">
        <v>43</v>
      </c>
      <c r="W321" s="20" t="s">
        <v>988</v>
      </c>
      <c r="X321" s="8">
        <v>3009133992</v>
      </c>
      <c r="Y321" s="9" t="s">
        <v>989</v>
      </c>
      <c r="Z321" s="8"/>
      <c r="AA321" s="18" t="s">
        <v>227</v>
      </c>
      <c r="AB321" s="18" t="s">
        <v>451</v>
      </c>
      <c r="AC321" s="8" t="s">
        <v>399</v>
      </c>
      <c r="AD321" s="23"/>
      <c r="AE321" s="33"/>
    </row>
    <row r="322" spans="1:31" ht="66" customHeight="1" x14ac:dyDescent="0.3">
      <c r="A322" s="8" t="s">
        <v>1093</v>
      </c>
      <c r="B322" s="8" t="s">
        <v>178</v>
      </c>
      <c r="C322" s="34">
        <v>321</v>
      </c>
      <c r="D322" s="8">
        <v>24141504</v>
      </c>
      <c r="E322" s="23"/>
      <c r="F322" s="23"/>
      <c r="G322" s="8" t="s">
        <v>1088</v>
      </c>
      <c r="H322" s="8" t="s">
        <v>228</v>
      </c>
      <c r="I322" s="8" t="s">
        <v>195</v>
      </c>
      <c r="J322" s="41">
        <v>7</v>
      </c>
      <c r="K322" s="8" t="s">
        <v>95</v>
      </c>
      <c r="L322" s="8">
        <v>2</v>
      </c>
      <c r="M322" s="8" t="s">
        <v>130</v>
      </c>
      <c r="N322" s="8" t="s">
        <v>1177</v>
      </c>
      <c r="O322" s="8" t="s">
        <v>54</v>
      </c>
      <c r="P322" s="8">
        <v>0</v>
      </c>
      <c r="Q322" s="8" t="s">
        <v>41</v>
      </c>
      <c r="R322" s="5"/>
      <c r="S322" s="5">
        <v>43000000</v>
      </c>
      <c r="T322" s="5">
        <f t="shared" si="24"/>
        <v>43000000</v>
      </c>
      <c r="U322" s="8" t="s">
        <v>42</v>
      </c>
      <c r="V322" s="8" t="s">
        <v>43</v>
      </c>
      <c r="W322" s="20" t="s">
        <v>1089</v>
      </c>
      <c r="X322" s="8">
        <v>3009133992</v>
      </c>
      <c r="Y322" s="9" t="s">
        <v>745</v>
      </c>
      <c r="Z322" s="8"/>
      <c r="AA322" s="8" t="s">
        <v>178</v>
      </c>
      <c r="AB322" s="8" t="s">
        <v>1098</v>
      </c>
      <c r="AC322" s="8" t="s">
        <v>399</v>
      </c>
      <c r="AD322" s="23"/>
      <c r="AE322" s="24"/>
    </row>
    <row r="323" spans="1:31" ht="49.5" customHeight="1" x14ac:dyDescent="0.3">
      <c r="A323" s="8" t="s">
        <v>1094</v>
      </c>
      <c r="B323" s="8" t="s">
        <v>178</v>
      </c>
      <c r="C323" s="34">
        <v>322</v>
      </c>
      <c r="D323" s="8" t="s">
        <v>229</v>
      </c>
      <c r="E323" s="23"/>
      <c r="F323" s="23"/>
      <c r="G323" s="8" t="s">
        <v>1106</v>
      </c>
      <c r="H323" s="8" t="s">
        <v>35</v>
      </c>
      <c r="I323" s="8" t="s">
        <v>37</v>
      </c>
      <c r="J323" s="41">
        <v>1</v>
      </c>
      <c r="K323" s="8" t="s">
        <v>66</v>
      </c>
      <c r="L323" s="8">
        <v>4</v>
      </c>
      <c r="M323" s="8" t="s">
        <v>39</v>
      </c>
      <c r="N323" s="8" t="s">
        <v>1177</v>
      </c>
      <c r="O323" s="8" t="s">
        <v>54</v>
      </c>
      <c r="P323" s="8">
        <v>0</v>
      </c>
      <c r="Q323" s="8" t="s">
        <v>41</v>
      </c>
      <c r="R323" s="5">
        <v>8000000</v>
      </c>
      <c r="S323" s="5">
        <f>+L323*R323</f>
        <v>32000000</v>
      </c>
      <c r="T323" s="5">
        <f t="shared" si="24"/>
        <v>32000000</v>
      </c>
      <c r="U323" s="8" t="s">
        <v>42</v>
      </c>
      <c r="V323" s="8" t="s">
        <v>43</v>
      </c>
      <c r="W323" s="20" t="s">
        <v>208</v>
      </c>
      <c r="X323" s="8">
        <v>3009133992</v>
      </c>
      <c r="Y323" s="9" t="s">
        <v>209</v>
      </c>
      <c r="Z323" s="8"/>
      <c r="AA323" s="8" t="s">
        <v>178</v>
      </c>
      <c r="AB323" s="8" t="s">
        <v>450</v>
      </c>
      <c r="AC323" s="8" t="s">
        <v>399</v>
      </c>
      <c r="AD323" s="23"/>
      <c r="AE323" s="24"/>
    </row>
    <row r="324" spans="1:31" ht="49.5" customHeight="1" x14ac:dyDescent="0.3">
      <c r="A324" s="8" t="s">
        <v>1095</v>
      </c>
      <c r="B324" s="8" t="s">
        <v>178</v>
      </c>
      <c r="C324" s="34">
        <v>323</v>
      </c>
      <c r="D324" s="8" t="s">
        <v>229</v>
      </c>
      <c r="E324" s="23"/>
      <c r="F324" s="23"/>
      <c r="G324" s="8" t="s">
        <v>1107</v>
      </c>
      <c r="H324" s="8" t="s">
        <v>35</v>
      </c>
      <c r="I324" s="8" t="s">
        <v>63</v>
      </c>
      <c r="J324" s="41">
        <v>2</v>
      </c>
      <c r="K324" s="8" t="s">
        <v>76</v>
      </c>
      <c r="L324" s="8">
        <v>4</v>
      </c>
      <c r="M324" s="8" t="s">
        <v>39</v>
      </c>
      <c r="N324" s="8" t="s">
        <v>1177</v>
      </c>
      <c r="O324" s="8" t="s">
        <v>54</v>
      </c>
      <c r="P324" s="8">
        <v>0</v>
      </c>
      <c r="Q324" s="8" t="s">
        <v>41</v>
      </c>
      <c r="R324" s="5">
        <v>9500000</v>
      </c>
      <c r="S324" s="5">
        <f>+L324*R324</f>
        <v>38000000</v>
      </c>
      <c r="T324" s="5">
        <f t="shared" si="24"/>
        <v>38000000</v>
      </c>
      <c r="U324" s="8" t="s">
        <v>42</v>
      </c>
      <c r="V324" s="8" t="s">
        <v>43</v>
      </c>
      <c r="W324" s="20" t="s">
        <v>208</v>
      </c>
      <c r="X324" s="8">
        <v>3009133992</v>
      </c>
      <c r="Y324" s="9" t="s">
        <v>209</v>
      </c>
      <c r="Z324" s="8"/>
      <c r="AA324" s="8" t="s">
        <v>178</v>
      </c>
      <c r="AB324" s="8" t="s">
        <v>405</v>
      </c>
      <c r="AC324" s="8" t="s">
        <v>399</v>
      </c>
      <c r="AD324" s="23"/>
      <c r="AE324" s="24"/>
    </row>
    <row r="325" spans="1:31" ht="115.5" customHeight="1" x14ac:dyDescent="0.3">
      <c r="A325" s="8" t="s">
        <v>1096</v>
      </c>
      <c r="B325" s="8" t="s">
        <v>178</v>
      </c>
      <c r="C325" s="34">
        <v>324</v>
      </c>
      <c r="D325" s="8" t="s">
        <v>229</v>
      </c>
      <c r="E325" s="23"/>
      <c r="F325" s="23"/>
      <c r="G325" s="8" t="s">
        <v>1108</v>
      </c>
      <c r="H325" s="8" t="s">
        <v>35</v>
      </c>
      <c r="I325" s="8" t="s">
        <v>63</v>
      </c>
      <c r="J325" s="41">
        <v>2</v>
      </c>
      <c r="K325" s="8" t="s">
        <v>76</v>
      </c>
      <c r="L325" s="8">
        <v>4</v>
      </c>
      <c r="M325" s="8" t="s">
        <v>39</v>
      </c>
      <c r="N325" s="8" t="s">
        <v>1177</v>
      </c>
      <c r="O325" s="8" t="s">
        <v>54</v>
      </c>
      <c r="P325" s="8">
        <v>0</v>
      </c>
      <c r="Q325" s="8" t="s">
        <v>41</v>
      </c>
      <c r="R325" s="5">
        <v>9500000</v>
      </c>
      <c r="S325" s="5">
        <f>+L325*R325</f>
        <v>38000000</v>
      </c>
      <c r="T325" s="5">
        <f t="shared" si="24"/>
        <v>38000000</v>
      </c>
      <c r="U325" s="8" t="s">
        <v>42</v>
      </c>
      <c r="V325" s="8" t="s">
        <v>43</v>
      </c>
      <c r="W325" s="20" t="s">
        <v>208</v>
      </c>
      <c r="X325" s="8">
        <v>3009133992</v>
      </c>
      <c r="Y325" s="9" t="s">
        <v>209</v>
      </c>
      <c r="Z325" s="8"/>
      <c r="AA325" s="8" t="s">
        <v>178</v>
      </c>
      <c r="AB325" s="8" t="s">
        <v>405</v>
      </c>
      <c r="AC325" s="8" t="s">
        <v>399</v>
      </c>
      <c r="AD325" s="23"/>
      <c r="AE325" s="24"/>
    </row>
    <row r="326" spans="1:31" ht="82.5" customHeight="1" x14ac:dyDescent="0.3">
      <c r="A326" s="8" t="s">
        <v>1097</v>
      </c>
      <c r="B326" s="8" t="s">
        <v>178</v>
      </c>
      <c r="C326" s="34">
        <v>325</v>
      </c>
      <c r="D326" s="8">
        <v>80161500</v>
      </c>
      <c r="E326" s="23"/>
      <c r="F326" s="23"/>
      <c r="G326" s="8" t="s">
        <v>1091</v>
      </c>
      <c r="H326" s="8" t="s">
        <v>44</v>
      </c>
      <c r="I326" s="8" t="s">
        <v>37</v>
      </c>
      <c r="J326" s="41">
        <v>1</v>
      </c>
      <c r="K326" s="8" t="s">
        <v>66</v>
      </c>
      <c r="L326" s="8">
        <v>4</v>
      </c>
      <c r="M326" s="8" t="s">
        <v>39</v>
      </c>
      <c r="N326" s="8" t="s">
        <v>1177</v>
      </c>
      <c r="O326" s="8" t="s">
        <v>54</v>
      </c>
      <c r="P326" s="8">
        <v>0</v>
      </c>
      <c r="Q326" s="8" t="s">
        <v>41</v>
      </c>
      <c r="R326" s="5">
        <v>6000000</v>
      </c>
      <c r="S326" s="5">
        <f>+L326*R326</f>
        <v>24000000</v>
      </c>
      <c r="T326" s="5">
        <f t="shared" si="24"/>
        <v>24000000</v>
      </c>
      <c r="U326" s="8" t="s">
        <v>42</v>
      </c>
      <c r="V326" s="8" t="s">
        <v>43</v>
      </c>
      <c r="W326" s="20" t="s">
        <v>208</v>
      </c>
      <c r="X326" s="8">
        <v>3009133992</v>
      </c>
      <c r="Y326" s="9" t="s">
        <v>209</v>
      </c>
      <c r="Z326" s="8"/>
      <c r="AA326" s="8" t="s">
        <v>178</v>
      </c>
      <c r="AB326" s="8" t="s">
        <v>450</v>
      </c>
      <c r="AC326" s="8" t="s">
        <v>399</v>
      </c>
      <c r="AD326" s="23"/>
      <c r="AE326" s="24"/>
    </row>
    <row r="327" spans="1:31" x14ac:dyDescent="0.25">
      <c r="T327" s="5"/>
    </row>
  </sheetData>
  <conditionalFormatting sqref="C2:C326">
    <cfRule type="duplicateValues" dxfId="17" priority="1004"/>
  </conditionalFormatting>
  <conditionalFormatting sqref="C1">
    <cfRule type="duplicateValues" dxfId="16" priority="1039"/>
  </conditionalFormatting>
  <hyperlinks>
    <hyperlink ref="Y2" r:id="rId1" xr:uid="{A33627F6-907F-49A7-9253-229CCDCAE839}"/>
    <hyperlink ref="Y8" r:id="rId2" xr:uid="{00C386A0-A955-4614-BD32-03046BED86B3}"/>
    <hyperlink ref="Y9" r:id="rId3" xr:uid="{F28DF61E-3AEC-43D4-B2DA-F551CA3D69BC}"/>
    <hyperlink ref="Y12" r:id="rId4" xr:uid="{1318235F-50FC-4BA7-80F5-DB165BF7777F}"/>
    <hyperlink ref="Y13" r:id="rId5" xr:uid="{02BAF3B5-E90C-4F14-9FD1-299CB42FA21D}"/>
    <hyperlink ref="Y10" r:id="rId6" xr:uid="{96D9D73B-5F57-4448-8A16-5B6CF405384F}"/>
    <hyperlink ref="Y3" r:id="rId7" xr:uid="{06C1A0E1-5D23-49E4-9A35-9D068239C676}"/>
    <hyperlink ref="Y14" r:id="rId8" xr:uid="{72440DB3-063B-41B5-8B96-1E00AB06D546}"/>
    <hyperlink ref="Y15" r:id="rId9" xr:uid="{669A1366-1A49-40F2-84BB-974E446FDF7A}"/>
    <hyperlink ref="Y4" r:id="rId10" xr:uid="{F6C76B9D-3702-4D2B-B3BD-D80F0FD7BCA2}"/>
    <hyperlink ref="Y5" r:id="rId11" xr:uid="{CC268E5C-A1CC-4605-B315-A8D44835A738}"/>
    <hyperlink ref="Y6" r:id="rId12" xr:uid="{3DA7A245-A835-4C1D-85FD-0E433AF5DAE6}"/>
    <hyperlink ref="Y7" r:id="rId13" xr:uid="{94A452AF-E4AA-4B06-92E5-B22ADC8B9004}"/>
    <hyperlink ref="Y11" r:id="rId14" xr:uid="{BCD21472-AC4B-43CC-A2F1-E064FBCE1F26}"/>
    <hyperlink ref="Y17" r:id="rId15" xr:uid="{A71B213D-C9EA-4651-BAEC-DEC723158CA3}"/>
    <hyperlink ref="Y18" r:id="rId16" xr:uid="{F066B2EC-7D6F-43F5-B183-034CC6B11911}"/>
    <hyperlink ref="Y19" r:id="rId17" xr:uid="{D7268312-C8DE-4604-81C9-1BD24A0DEA7E}"/>
    <hyperlink ref="Y22" r:id="rId18" xr:uid="{DF3F79C5-402C-4D02-AC8A-FCC26EB7ED71}"/>
    <hyperlink ref="Y23" r:id="rId19" xr:uid="{AB6F7C30-F507-424E-A737-5C0D0D1CAE0A}"/>
    <hyperlink ref="Y24" r:id="rId20" xr:uid="{23AC2E6B-1491-4C03-A0D4-F41F7554583D}"/>
    <hyperlink ref="Y28" r:id="rId21" xr:uid="{F4238CDF-3598-47EC-85C6-B0484ED636B3}"/>
    <hyperlink ref="Y21" r:id="rId22" xr:uid="{9B490ED6-72CA-4736-9D3C-5D09CBB6D943}"/>
    <hyperlink ref="Y79" r:id="rId23" xr:uid="{C49BC4A7-DD43-48C0-B752-E830F4864840}"/>
    <hyperlink ref="Y91" r:id="rId24" xr:uid="{1F0DD0A1-A25B-42AE-A14E-777CD47E1DAF}"/>
    <hyperlink ref="Y103" r:id="rId25" xr:uid="{80344A74-AC50-498E-BF89-CE4387383B50}"/>
    <hyperlink ref="Y110" r:id="rId26" xr:uid="{2415B7DC-F082-46B5-98A8-FA1114AEC50D}"/>
    <hyperlink ref="Y111" r:id="rId27" xr:uid="{42A910FE-2A2C-45D7-BD8A-D0D42C5FA655}"/>
    <hyperlink ref="Y113" r:id="rId28" xr:uid="{45A09A80-B9DA-4F68-A7F6-6B9C88CE5266}"/>
    <hyperlink ref="Y114" r:id="rId29" display="johana.oviedo@migracioncolombia.gov.co" xr:uid="{D2873322-83BB-4FE8-9394-B001B3CB18DE}"/>
    <hyperlink ref="Y107" r:id="rId30" xr:uid="{B0BAFE19-07DB-47D0-BDEC-A19FAE322BCD}"/>
    <hyperlink ref="Y117" r:id="rId31" xr:uid="{CA9E29EB-A750-4460-AE4F-8C0824857009}"/>
    <hyperlink ref="Y118" r:id="rId32" xr:uid="{727499C5-C0BE-4D03-BC99-DD8D083CE72C}"/>
    <hyperlink ref="Y120:Y130" r:id="rId33" display="maria.aguirre@migracioncolombia.gov.co" xr:uid="{A00CD4ED-A494-477D-A8FF-D276B5059CCE}"/>
    <hyperlink ref="Y141" r:id="rId34" xr:uid="{B8D63196-34FF-4AA2-A253-F8146CE459DA}"/>
    <hyperlink ref="Y142:Y164" r:id="rId35" display="rosa.martinez@migracioncolombia.gov.co" xr:uid="{98A173E5-3A3F-4505-BBE4-FC1C0629B28E}"/>
    <hyperlink ref="Y119" r:id="rId36" xr:uid="{3AFF449B-6EE5-4E0A-A78C-737E28584934}"/>
    <hyperlink ref="Y106" r:id="rId37" xr:uid="{96CE6271-47BB-418E-9B90-46265C0F9CE0}"/>
    <hyperlink ref="Y102" r:id="rId38" xr:uid="{B01CDDD9-DC2D-421F-AD6E-B7FDA48DA8B5}"/>
    <hyperlink ref="Y82" r:id="rId39" xr:uid="{CFD6BC89-E092-4356-80EF-7D13AC3176DB}"/>
    <hyperlink ref="Y77" r:id="rId40" xr:uid="{D8D47C20-8092-4465-928F-3A0FD775F5BD}"/>
    <hyperlink ref="Y131" r:id="rId41" xr:uid="{50B5F77D-5F1C-4D15-A786-BF47DB18F286}"/>
    <hyperlink ref="Y108" r:id="rId42" xr:uid="{6F381076-9C88-4D2A-8BBB-0DAB2FBB2308}"/>
    <hyperlink ref="Y109" r:id="rId43" xr:uid="{893FC46B-1B65-4632-B0DA-8D5DEDEE33A3}"/>
    <hyperlink ref="Y116" r:id="rId44" xr:uid="{04E9169D-95EF-4352-92BB-A49B33850434}"/>
    <hyperlink ref="Y112" r:id="rId45" xr:uid="{D65375DE-EBD7-4381-BC68-DE11C286652E}"/>
    <hyperlink ref="Y76" r:id="rId46" xr:uid="{363396A6-7FAB-45EE-AD8B-3BC62EECAF3E}"/>
    <hyperlink ref="Y29" r:id="rId47" xr:uid="{61FB37DF-F8B3-406E-B0A1-B27D5DFB7071}"/>
    <hyperlink ref="Y33" r:id="rId48" xr:uid="{8B59B856-7BE5-4DFC-AD79-52CFE11DD277}"/>
    <hyperlink ref="Y34" r:id="rId49" xr:uid="{24C29B8D-D1A8-437D-A8E9-8691CBDAF0F1}"/>
    <hyperlink ref="Y35" r:id="rId50" xr:uid="{0AA64FB8-D113-4F77-B17A-939E8DFE81FA}"/>
    <hyperlink ref="Y36" r:id="rId51" xr:uid="{B5920A46-77F0-41FB-8CAF-672EC00092D5}"/>
    <hyperlink ref="Y37" r:id="rId52" xr:uid="{F35BC80E-0108-4E55-AF3D-7F45B8942294}"/>
    <hyperlink ref="Y38" r:id="rId53" xr:uid="{1183EF01-6D14-44CF-9543-451DA651A761}"/>
    <hyperlink ref="Y47" r:id="rId54" xr:uid="{1F79D0F6-A8B2-47F4-8268-3AF270BDF041}"/>
    <hyperlink ref="Y58" r:id="rId55" xr:uid="{7A1051A1-98B4-4415-B727-6FABEBC9CA06}"/>
    <hyperlink ref="Y70" r:id="rId56" xr:uid="{5EEEC8E0-E998-4F91-ADC3-65B3C22BC192}"/>
    <hyperlink ref="Y48" r:id="rId57" xr:uid="{68EB170D-F753-4654-87A1-11441BCA0C81}"/>
    <hyperlink ref="Y49" r:id="rId58" xr:uid="{EA06D987-199B-4694-910B-4CCBC371C891}"/>
    <hyperlink ref="Y59" r:id="rId59" xr:uid="{A36E63DE-2909-4885-B0AF-3F8FF79D3811}"/>
    <hyperlink ref="Y50" r:id="rId60" xr:uid="{68B05A01-6A1A-44DE-AD59-46729231973C}"/>
    <hyperlink ref="Y71" r:id="rId61" xr:uid="{BC6D09C3-0795-4E7E-A618-AD9A5FA0CABF}"/>
    <hyperlink ref="Y51" r:id="rId62" xr:uid="{4E21C401-2AC8-4260-9326-7B2D4246CDD4}"/>
    <hyperlink ref="Y39" r:id="rId63" xr:uid="{5C9FB29E-A2BC-4410-9865-A507D4BFC43E}"/>
    <hyperlink ref="Y30" r:id="rId64" xr:uid="{C37C6E90-D4F5-4987-BF9F-E07281E9EA6C}"/>
    <hyperlink ref="Y31" r:id="rId65" xr:uid="{CC1535F4-036F-4428-BE0D-FF6A299DA922}"/>
    <hyperlink ref="Y40" r:id="rId66" xr:uid="{497852BC-498E-4D33-8E09-ADA04C48D9F1}"/>
    <hyperlink ref="Y41" r:id="rId67" xr:uid="{66C01189-2983-40A9-9A84-B420E749E483}"/>
    <hyperlink ref="Y42" r:id="rId68" xr:uid="{3A778E86-8CB9-4A8E-87FA-632E7FF5AED1}"/>
    <hyperlink ref="Y43" r:id="rId69" xr:uid="{44B36393-D691-46CA-85E7-CD6D530836E7}"/>
    <hyperlink ref="Y52" r:id="rId70" xr:uid="{904B6CB7-3E1E-4E53-B734-4A31EA8F9877}"/>
    <hyperlink ref="Y72" r:id="rId71" xr:uid="{8C3F1F15-138B-4556-88C3-B12E0BF4C234}"/>
    <hyperlink ref="Y60" r:id="rId72" xr:uid="{B50AD003-BA4E-4CA6-9694-0D2023F53FBD}"/>
    <hyperlink ref="Y44" r:id="rId73" xr:uid="{16339F23-33AA-4331-9FF9-560426D3FC90}"/>
    <hyperlink ref="Y53" r:id="rId74" xr:uid="{1AD09684-2736-4F52-A766-2A95CCE8BCEF}"/>
    <hyperlink ref="Y68" r:id="rId75" xr:uid="{A184F5B8-4410-4CFA-825B-FEF87EA4F2E7}"/>
    <hyperlink ref="Y54" r:id="rId76" xr:uid="{FD985E8F-F5A2-4BBF-9C75-63EEF9FF14CD}"/>
    <hyperlink ref="Y61" r:id="rId77" xr:uid="{44E4AD4D-10C5-4450-8E56-F88B057ABADA}"/>
    <hyperlink ref="Y69" r:id="rId78" xr:uid="{3AE89F1D-25D8-401E-AF00-4002A9A09EA6}"/>
    <hyperlink ref="Y55" r:id="rId79" xr:uid="{C77B55B4-B70E-45BA-A63B-2DE1741B64CD}"/>
    <hyperlink ref="Y45" r:id="rId80" xr:uid="{583495E2-B904-4B16-9BDA-F2F80D35B31A}"/>
    <hyperlink ref="Y62" r:id="rId81" xr:uid="{AD79A2C8-CEF9-4D5C-8F73-4C3F923DD669}"/>
    <hyperlink ref="Y63" r:id="rId82" xr:uid="{42402AFD-71A6-4903-874F-709047D113BA}"/>
    <hyperlink ref="Y46" r:id="rId83" xr:uid="{58A45E81-4C93-4854-9D4E-9FD306593514}"/>
    <hyperlink ref="Y56" r:id="rId84" xr:uid="{3236C1D1-B7A2-43BA-A5AD-944F1ED8FD16}"/>
    <hyperlink ref="Y73" r:id="rId85" xr:uid="{B37C4859-E93A-4121-B7AA-CBC975806667}"/>
    <hyperlink ref="Y74" r:id="rId86" xr:uid="{8876E449-3894-44A8-AB7C-64203B042FC3}"/>
    <hyperlink ref="Y75" r:id="rId87" xr:uid="{D04A62F4-6809-497A-90E7-978A71C67181}"/>
    <hyperlink ref="Y64" r:id="rId88" xr:uid="{7C05405B-498D-4A20-8A0B-FE2191065B88}"/>
    <hyperlink ref="Y65" r:id="rId89" xr:uid="{B14F4CFB-ADBE-4FBD-BED9-B4909782F80E}"/>
    <hyperlink ref="Y57" r:id="rId90" xr:uid="{7CAD69FA-7B20-47C4-99EE-4B12099158FB}"/>
    <hyperlink ref="Y32" r:id="rId91" xr:uid="{C23E05BC-A2C3-4A17-AB13-E67C84177AAB}"/>
    <hyperlink ref="Y66" r:id="rId92" xr:uid="{575918CE-6876-4F3D-B05E-4387D1B63EEA}"/>
    <hyperlink ref="Y67" r:id="rId93" xr:uid="{C0C8D11D-8C85-46A5-8A27-C054DF7C6B99}"/>
    <hyperlink ref="Y78" r:id="rId94" xr:uid="{D80B5392-D0A3-448B-9E15-DF422FC35832}"/>
    <hyperlink ref="Y80" r:id="rId95" xr:uid="{88E279A4-EE41-4E2B-AA78-8BE822D3A10F}"/>
    <hyperlink ref="Y81" r:id="rId96" display="carlos.useche@migracioncolombia.gov.co" xr:uid="{C16976FC-F893-47F7-B837-3A381EB910AB}"/>
    <hyperlink ref="Y90" r:id="rId97" xr:uid="{8D8E1CC5-BDD5-4C61-B617-AB9C4F4D57FF}"/>
    <hyperlink ref="Y83" r:id="rId98" xr:uid="{FA7E177C-1E1A-4B5C-A491-5EE85557D20A}"/>
    <hyperlink ref="Y87" r:id="rId99" xr:uid="{28D3A46E-ED99-4C6C-96EA-ABDB6C0953A4}"/>
    <hyperlink ref="Y88" r:id="rId100" xr:uid="{4882D2BE-E46C-4D20-8705-31AC1E5B67CB}"/>
    <hyperlink ref="Y85" r:id="rId101" xr:uid="{A01FA6DB-2AED-4689-B69F-21CB30C0170E}"/>
    <hyperlink ref="Y84" r:id="rId102" xr:uid="{B44F8CDF-D52B-460C-8BB4-11DEB77F77B5}"/>
    <hyperlink ref="Y86" r:id="rId103" display="diego.lopez@migracioncolombia.gov.co" xr:uid="{C7F7C562-A41C-4359-8098-37C80F361DF8}"/>
    <hyperlink ref="Y101" r:id="rId104" xr:uid="{6A8BF503-9381-48EC-9830-08E15D99489E}"/>
    <hyperlink ref="Y95" r:id="rId105" xr:uid="{C9BB6951-E047-40A6-B0BF-DE66757EE329}"/>
    <hyperlink ref="Y93" r:id="rId106" xr:uid="{69C3CDD2-5833-4031-9433-EEEC11CE155E}"/>
    <hyperlink ref="Y97" r:id="rId107" xr:uid="{BE499821-2AF5-4448-8D4D-07F2F2ECE4CC}"/>
    <hyperlink ref="Y98" r:id="rId108" xr:uid="{9160E60C-D544-47D6-A65C-88B3F8D09528}"/>
    <hyperlink ref="Y99" r:id="rId109" xr:uid="{378DFEB8-EDB7-4BAF-B530-F580967ABD53}"/>
    <hyperlink ref="Y94" r:id="rId110" xr:uid="{23B24FB4-1092-4DA3-9C9F-0CAA62C5849F}"/>
    <hyperlink ref="Y100" r:id="rId111" xr:uid="{1470DFB1-C335-45BF-AF03-50C736E1AD28}"/>
    <hyperlink ref="Y92" r:id="rId112" xr:uid="{D00BE5C0-D5E7-48FA-B1C7-7D006124492F}"/>
    <hyperlink ref="Y96" r:id="rId113" xr:uid="{D72DB926-6629-445D-80D3-8B9AC56226E3}"/>
    <hyperlink ref="Y104" r:id="rId114" display="brayan.valbuena@migracioncolombia.gov.co" xr:uid="{1886DFE2-A5D6-4E13-91A7-90EF9D7BA9D7}"/>
    <hyperlink ref="Y115" r:id="rId115" display="johana.oviedo@migracioncolombia.gov.co" xr:uid="{470FB2E6-8BB4-4E37-A521-D156A20F41C5}"/>
    <hyperlink ref="X16" r:id="rId116" display="LEONARDO.CARVAJAL@MIGRACIONCOLOMBIA.GOV.CO" xr:uid="{7B2544C8-C8B4-4382-B280-A002F1BD7AAC}"/>
    <hyperlink ref="Y165" r:id="rId117" xr:uid="{8C085ADA-C548-46CF-8B90-A5D0D6A3AAF2}"/>
    <hyperlink ref="Y166" r:id="rId118" xr:uid="{5EA5F078-F1ED-4B0C-91F7-4BE45D636735}"/>
    <hyperlink ref="Y167" r:id="rId119" xr:uid="{105B55FE-E8E6-47FD-A30E-BDB138FA17B5}"/>
    <hyperlink ref="Y168" r:id="rId120" xr:uid="{AB35AE16-9C4B-4D87-B8CD-13A7B40D581F}"/>
    <hyperlink ref="Y175" r:id="rId121" xr:uid="{696F7CD6-4CC1-4F4B-AD4F-2E8EA66670F6}"/>
    <hyperlink ref="Y179:Y180" r:id="rId122" display="susan.perez@migracioncolombia.gov.co" xr:uid="{5DBC118F-A2AB-426E-96C2-1115825A0E4D}"/>
    <hyperlink ref="Y176" r:id="rId123" xr:uid="{6F14C1AE-1839-4D8A-AF85-0E7D67E90DBA}"/>
    <hyperlink ref="Y177" r:id="rId124" xr:uid="{6B1E6472-4990-47CE-B7B3-729D5C3A9E91}"/>
    <hyperlink ref="Y178" r:id="rId125" xr:uid="{1B0ECA45-001E-416B-BCEA-A49401FBE06C}"/>
    <hyperlink ref="Y179" r:id="rId126" xr:uid="{81759F47-52EF-4854-BEEE-317E8372DF43}"/>
    <hyperlink ref="Y180" r:id="rId127" xr:uid="{A5C9F1CD-2912-4D79-913F-9E288FCD4977}"/>
    <hyperlink ref="Y181" r:id="rId128" xr:uid="{DCAF4C3F-3BA1-4D97-B354-051C14098437}"/>
    <hyperlink ref="Y182:Y186" r:id="rId129" display="susan.perez@migracioncolombia.gov.co" xr:uid="{C95A71CC-4BDA-4CD0-9EE8-5AC19FB74A16}"/>
    <hyperlink ref="Y185" r:id="rId130" xr:uid="{5C73EA05-2018-47F0-BCB8-56C11DDD2FFF}"/>
    <hyperlink ref="Y187" r:id="rId131" xr:uid="{D0386F3A-2545-481F-8582-0FE603A7BC98}"/>
    <hyperlink ref="Y188" r:id="rId132" xr:uid="{EE4CB757-9D36-4BAA-975C-BFD79EB881F9}"/>
    <hyperlink ref="Y171" r:id="rId133" xr:uid="{0B98C7E4-5BE1-4C68-B09D-7CACB9016EBF}"/>
    <hyperlink ref="Y172:Y174" r:id="rId134" display="nestor.medina@migracioncolombia.gov.co" xr:uid="{4E0280E0-858E-4270-B771-3B8C282D7051}"/>
    <hyperlink ref="Y174" r:id="rId135" xr:uid="{21B11AEC-54F4-4A3E-B82A-2131B353E1DA}"/>
    <hyperlink ref="Y189" r:id="rId136" xr:uid="{CEBB66A1-CF07-4FC7-9499-97E71BB68C9F}"/>
    <hyperlink ref="Y190" r:id="rId137" xr:uid="{60EE1CAD-3B90-4457-A5E1-91D9CC8D0978}"/>
    <hyperlink ref="Y191" r:id="rId138" xr:uid="{4BBDE96D-9DF5-408A-B865-424E6E5558F8}"/>
    <hyperlink ref="Y192" r:id="rId139" xr:uid="{59F4F517-BEC5-4CDB-8493-1D6652111474}"/>
    <hyperlink ref="Y193" r:id="rId140" xr:uid="{96873B45-1A21-4FC9-B23C-38CFE9C7C4BB}"/>
    <hyperlink ref="Y194" r:id="rId141" xr:uid="{112F6DF4-FFF8-4F1A-8A28-765C1ABFD6F5}"/>
    <hyperlink ref="Y195" r:id="rId142" xr:uid="{01F7DED5-4542-43F2-819F-3F7BBDA3F1CD}"/>
    <hyperlink ref="Y196" r:id="rId143" xr:uid="{55B87180-4382-4506-AA0E-9432A04B637A}"/>
    <hyperlink ref="Y197" r:id="rId144" xr:uid="{2835D982-E4D8-47E4-8735-BE78DF175D0A}"/>
    <hyperlink ref="Y198" r:id="rId145" xr:uid="{1C73B914-0BB8-45EA-A982-05676B607B82}"/>
    <hyperlink ref="Y201" r:id="rId146" xr:uid="{2E91BDE0-0F00-45C8-B0A3-A97565A0EDDE}"/>
    <hyperlink ref="Y207" r:id="rId147" xr:uid="{04035D21-E635-436D-A9BF-753EAD2C5EEC}"/>
    <hyperlink ref="Y208" r:id="rId148" xr:uid="{CB0C6738-5D21-4263-B6AC-3D719F3BB268}"/>
    <hyperlink ref="Y199" r:id="rId149" xr:uid="{E57C8567-FC35-46F9-9E3E-961F9527861D}"/>
    <hyperlink ref="Y200" r:id="rId150" xr:uid="{A40AF5F7-61D9-4F96-8C96-85BA7219248D}"/>
    <hyperlink ref="Y202" r:id="rId151" xr:uid="{BAABF36B-763F-436E-A98B-C341285443B8}"/>
    <hyperlink ref="Y203" r:id="rId152" xr:uid="{04BAA293-21E0-4F94-97F6-52F6ED84F1A9}"/>
    <hyperlink ref="Y204" r:id="rId153" xr:uid="{1960BF83-ED19-4C17-A8AA-0B86A7A792A1}"/>
    <hyperlink ref="Y205" r:id="rId154" xr:uid="{87DB08B2-F7EC-4671-A3AC-A0E9995AECB1}"/>
    <hyperlink ref="Y206" r:id="rId155" xr:uid="{386EECB7-C514-4827-89AA-AA243DB5B2F1}"/>
    <hyperlink ref="Y209" r:id="rId156" xr:uid="{EB0A6ADC-7D46-431B-A074-6C05E69869CB}"/>
    <hyperlink ref="Y210" r:id="rId157" xr:uid="{96955784-CFA4-46B2-8DAB-7A5A7545F2A1}"/>
    <hyperlink ref="Y226" r:id="rId158" xr:uid="{81080C32-43AF-4135-8159-99858A575EBB}"/>
    <hyperlink ref="Y213" r:id="rId159" xr:uid="{A32C48F1-05F1-4B60-92F3-775EEBDBA7F2}"/>
    <hyperlink ref="Y231" r:id="rId160" xr:uid="{FB590D01-CE7D-44C9-AC8F-6BB88BB46064}"/>
    <hyperlink ref="Y212" r:id="rId161" xr:uid="{401DAAF6-218A-49BA-B9EB-68F7C87A9DDA}"/>
    <hyperlink ref="Y214" r:id="rId162" xr:uid="{E173AAFC-8FFF-498C-90A3-9C83CEFA65B5}"/>
    <hyperlink ref="Y215" r:id="rId163" xr:uid="{41F61FBC-2B4B-453C-9CB2-88FDB1E4FF90}"/>
    <hyperlink ref="Y216" r:id="rId164" xr:uid="{D43180C8-004C-4212-A51A-ED35687A166F}"/>
    <hyperlink ref="Y218" r:id="rId165" xr:uid="{40686429-41E2-4A01-A0D9-43158CFBF4C5}"/>
    <hyperlink ref="Y219" r:id="rId166" xr:uid="{11B23A9A-5BCE-4F79-A7D7-28AB019F7C7A}"/>
    <hyperlink ref="Y220" r:id="rId167" xr:uid="{C4A66E12-BB18-4065-8057-BF92DA2335B3}"/>
    <hyperlink ref="Y224" r:id="rId168" xr:uid="{D904C5F2-B3CC-40AC-8F68-CCD592F62056}"/>
    <hyperlink ref="Y227" r:id="rId169" xr:uid="{4A29EFF3-F61B-4058-9B7D-E28AABF7AAE0}"/>
    <hyperlink ref="Y243" r:id="rId170" xr:uid="{08F4364E-0166-4682-9950-87F70EDAFB5F}"/>
    <hyperlink ref="Y256" r:id="rId171" display="shirley.prieto@migracioncolombia.gov.co" xr:uid="{E1930854-36F2-4FB3-A8B7-CB81A96075B0}"/>
    <hyperlink ref="Y258" r:id="rId172" xr:uid="{E0285385-50F3-4C37-AA28-34288A3E601B}"/>
    <hyperlink ref="Y259" r:id="rId173" xr:uid="{B2D8440E-B167-4351-8E8A-51447BC7D895}"/>
    <hyperlink ref="Y254" r:id="rId174" display="felipe.castillo@migracioncolombia.gov.co " xr:uid="{E2B94851-6F56-4CC1-A8AC-D85FA5C749C1}"/>
    <hyperlink ref="Y211" r:id="rId175" xr:uid="{A2D21C35-89DB-463D-A5DD-C6A2176304D3}"/>
    <hyperlink ref="Y300" r:id="rId176" xr:uid="{2E72F5E4-9B1F-46DA-B099-93DE03EAE8F4}"/>
    <hyperlink ref="Y228" r:id="rId177" xr:uid="{1DF2C1DB-8E08-4666-838B-56D818E4D09E}"/>
    <hyperlink ref="Y229" r:id="rId178" xr:uid="{3E7E078C-7CAF-4BC6-A956-4E733F653865}"/>
    <hyperlink ref="Y250" r:id="rId179" display="fabio.torres@migracioncolombia.gov.co " xr:uid="{6C73AF57-C1E2-44A4-81B2-F53972E65FF7}"/>
    <hyperlink ref="Y295" r:id="rId180" display="felipe.castillo@migracioncolombia.gov.co " xr:uid="{419EAF81-9EC7-4631-A13D-6E80EEAD5018}"/>
    <hyperlink ref="Y217" r:id="rId181" xr:uid="{E8B50C2D-8B4F-4550-91DF-A51B9EB5F291}"/>
    <hyperlink ref="Y225" r:id="rId182" xr:uid="{C94DDCD8-4B4C-48ED-B40C-82AEC39A5AE6}"/>
    <hyperlink ref="Y221" r:id="rId183" xr:uid="{E9423C20-10EE-4B32-B62D-7F2C848D77FF}"/>
    <hyperlink ref="Y301" r:id="rId184" xr:uid="{9CFF5FA3-80E9-48E4-AEA6-CF3F977B69F9}"/>
    <hyperlink ref="Y222" r:id="rId185" xr:uid="{103ED52F-127C-4924-819A-44F4F2FCCAEE}"/>
    <hyperlink ref="Y223" r:id="rId186" xr:uid="{8819E886-7008-49B6-9352-5362DDE3762F}"/>
    <hyperlink ref="Y297" r:id="rId187" display="felipe.castillo@migracioncolombia.gov.co " xr:uid="{53D24692-E4D4-4AAE-B23F-BE771BD326E2}"/>
    <hyperlink ref="Y298" r:id="rId188" display="felipe.castillo@migracioncolombia.gov.co " xr:uid="{D29E9576-4E7D-4F02-ABB0-BCFCAD1686E6}"/>
    <hyperlink ref="Y299" r:id="rId189" display="felipe.castillo@migracioncolombia.gov.co " xr:uid="{0BD64F14-BDA4-46B9-8C75-68060C6A3B6F}"/>
    <hyperlink ref="Y261" r:id="rId190" display="johana.oviedo@migracioncolombia.gov.co" xr:uid="{C624BD5B-DF71-438C-A75D-13A811974BAF}"/>
    <hyperlink ref="Y262" r:id="rId191" display="johana.oviedo@migracioncolombia.gov.co" xr:uid="{4B8DE179-84EE-4BC1-8585-58F4274DACDD}"/>
    <hyperlink ref="Y266" r:id="rId192" display="johana.oviedo@migracioncolombia.gov.co" xr:uid="{ABEB2E08-773A-4642-974A-D2B4E66BF894}"/>
    <hyperlink ref="Y280" r:id="rId193" display="johana.oviedo@migracioncolombia.gov.co" xr:uid="{3308B733-6639-4901-AC34-1392BD62E82F}"/>
    <hyperlink ref="Y284" r:id="rId194" display="johana.oviedo@migracioncolombia.gov.co" xr:uid="{2969767D-F6C9-4F93-A53A-EA7128266311}"/>
    <hyperlink ref="Y286" r:id="rId195" display="johana.oviedo@migracioncolombia.gov.co" xr:uid="{B9C1C244-FDD7-4573-8A03-777F12367E9E}"/>
    <hyperlink ref="Y288" r:id="rId196" display="johana.oviedo@migracioncolombia.gov.co" xr:uid="{44417C36-F4CE-484E-914D-3ED81C9A7AB5}"/>
    <hyperlink ref="Y290" r:id="rId197" display="johana.oviedo@migracioncolombia.gov.co" xr:uid="{1D1A090B-E4CD-47BE-8F40-904CC5E5E47E}"/>
    <hyperlink ref="Y292" r:id="rId198" display="johana.oviedo@migracioncolombia.gov.co" xr:uid="{31BEA7E6-B5F0-4D8F-8DC0-5D3079B4EAF3}"/>
    <hyperlink ref="Y263" r:id="rId199" display="johana.oviedo@migracioncolombia.gov.co" xr:uid="{55C46A55-E5D5-4FA3-858F-77E58829D094}"/>
    <hyperlink ref="Y265" r:id="rId200" display="johana.oviedo@migracioncolombia.gov.co" xr:uid="{5805A632-DAC4-4DEA-9D8F-667E63E9E4FD}"/>
    <hyperlink ref="Y267" r:id="rId201" display="johana.oviedo@migracioncolombia.gov.co" xr:uid="{73D846EF-2127-4A35-9988-F9DEBF2D79AD}"/>
    <hyperlink ref="Y281" r:id="rId202" display="johana.oviedo@migracioncolombia.gov.co" xr:uid="{DA219169-BD4C-4737-AE1F-82075664F3CC}"/>
    <hyperlink ref="Y269" r:id="rId203" display="johana.oviedo@migracioncolombia.gov.co" xr:uid="{7FC9C170-B465-4C19-A4FD-F4A3371289A8}"/>
    <hyperlink ref="Y271" r:id="rId204" display="johana.oviedo@migracioncolombia.gov.co" xr:uid="{8850D72E-AD02-40C3-9191-678D9D4A715D}"/>
    <hyperlink ref="Y273" r:id="rId205" display="johana.oviedo@migracioncolombia.gov.co" xr:uid="{851E6E76-4308-4961-B7C9-1DAB1C47D576}"/>
    <hyperlink ref="Y275" r:id="rId206" display="johana.oviedo@migracioncolombia.gov.co" xr:uid="{CF5DD9C9-3DFD-40AE-9CA7-AE8D9441E470}"/>
    <hyperlink ref="Y277" r:id="rId207" display="johana.oviedo@migracioncolombia.gov.co" xr:uid="{5642473C-A525-4B35-A791-AB06C8977961}"/>
    <hyperlink ref="Y279" r:id="rId208" display="johana.oviedo@migracioncolombia.gov.co" xr:uid="{41840FF6-BA51-4592-8970-7B9180F60425}"/>
    <hyperlink ref="Y283" r:id="rId209" display="johana.oviedo@migracioncolombia.gov.co" xr:uid="{A9325433-AEBC-440E-B266-0F5A4C15BC05}"/>
    <hyperlink ref="Y285" r:id="rId210" display="johana.oviedo@migracioncolombia.gov.co" xr:uid="{E57A6CEF-8CE3-4422-94B1-21D0FD24962A}"/>
    <hyperlink ref="Y287" r:id="rId211" display="johana.oviedo@migracioncolombia.gov.co" xr:uid="{2F1B732B-E105-42FE-99B9-291286BF5257}"/>
    <hyperlink ref="Y289" r:id="rId212" display="johana.oviedo@migracioncolombia.gov.co" xr:uid="{488A06E8-A922-441D-971B-1433AAF383F2}"/>
    <hyperlink ref="Y291" r:id="rId213" display="johana.oviedo@migracioncolombia.gov.co" xr:uid="{98C60997-9EFE-466A-8B0A-3E0854E312CF}"/>
    <hyperlink ref="Y293" r:id="rId214" display="johana.oviedo@migracioncolombia.gov.co" xr:uid="{A0346372-36B9-4899-8429-318534D95395}"/>
    <hyperlink ref="Y239" r:id="rId215" xr:uid="{E24012C7-1C62-4A97-89F7-15BDB14C381D}"/>
    <hyperlink ref="Y241" r:id="rId216" xr:uid="{8BC8F538-ED54-470B-9BAD-C6504B8E303E}"/>
    <hyperlink ref="Y244" r:id="rId217" xr:uid="{79EA86F5-514D-486B-8E24-18371132BA94}"/>
    <hyperlink ref="Y247" r:id="rId218" xr:uid="{F875E252-0486-46F2-A393-18F4857AA3AE}"/>
    <hyperlink ref="Y230" r:id="rId219" xr:uid="{CA4AB1DE-B4FB-49FE-850E-40C0FE3DF81D}"/>
    <hyperlink ref="Y234" r:id="rId220" xr:uid="{2E589ED3-F21C-438F-A418-8B9B00DBBA1E}"/>
    <hyperlink ref="Y302" r:id="rId221" xr:uid="{47EBA2F1-E9BB-4F92-A304-E2715B601A85}"/>
    <hyperlink ref="Y303" r:id="rId222" xr:uid="{CF8CB38C-C90F-4318-8454-4D90B1233D12}"/>
    <hyperlink ref="Y304" r:id="rId223" xr:uid="{16701DFA-A86F-4F07-A08F-06CA6BB16C61}"/>
    <hyperlink ref="Y305" r:id="rId224" xr:uid="{833184F8-A2E8-46BC-A1C6-E144BE661492}"/>
    <hyperlink ref="Y306" r:id="rId225" xr:uid="{D5598C12-BEFE-4085-873C-60DEED0DF5D0}"/>
    <hyperlink ref="Y307" r:id="rId226" xr:uid="{5B46D269-DDBD-40A8-9E72-69F3DB26F1D6}"/>
    <hyperlink ref="Y237" r:id="rId227" xr:uid="{A58FBDE3-39AE-454F-A62F-8E1C44589B4F}"/>
    <hyperlink ref="Y245:Y246" r:id="rId228" display="isabel.castro@migracioncolombia.gov.co" xr:uid="{6D399B42-52D1-418F-8084-1C8DC2EA6F47}"/>
    <hyperlink ref="Y248" r:id="rId229" xr:uid="{446A1ACF-9AF7-4DE0-8E1D-D382B653A572}"/>
    <hyperlink ref="Y236" r:id="rId230" display="johana.oviedo@migracioncolombia.gov.co" xr:uid="{C25A7329-212D-4534-8F30-09E9CA5DE09C}"/>
    <hyperlink ref="Y238" r:id="rId231" display="johana.oviedo@migracioncolombia.gov.co" xr:uid="{AEEA0ECF-E484-42F1-92AF-82833BE35736}"/>
    <hyperlink ref="Y242" r:id="rId232" xr:uid="{4F158B7D-C3B0-434B-B1D5-923FCA20F48C}"/>
    <hyperlink ref="Y249" r:id="rId233" display="johana.oviedo@migracioncolombia.gov.co" xr:uid="{7D1B7439-41F1-43E3-AD51-41907CCA0279}"/>
    <hyperlink ref="Y251:Y253" r:id="rId234" display="johana.oviedo@migracioncolombia.gov.co" xr:uid="{B5574B35-5988-488B-B2CC-B9A18131D649}"/>
    <hyperlink ref="Y255" r:id="rId235" display="johana.oviedo@migracioncolombia.gov.co" xr:uid="{60B5C2CA-47C6-4A2F-98F6-FD5AEA3F4934}"/>
    <hyperlink ref="Y294" r:id="rId236" display="johana.oviedo@migracioncolombia.gov.co" xr:uid="{F85AD2AB-7664-414C-9FAC-FC5EA22ED763}"/>
    <hyperlink ref="Y232" r:id="rId237" xr:uid="{859D9A3F-AE63-4AAB-9066-408896026178}"/>
    <hyperlink ref="Y240" r:id="rId238" xr:uid="{6DE74756-CE05-4583-8257-F71F5B854B7E}"/>
    <hyperlink ref="Y257" r:id="rId239" xr:uid="{117BD4E0-2A76-4201-A198-EC55F52D6665}"/>
    <hyperlink ref="Y260" r:id="rId240" xr:uid="{92BAE253-AFCA-4017-A36F-AF8655F67CBA}"/>
    <hyperlink ref="Y264" r:id="rId241" xr:uid="{07353637-CC70-4768-B1CA-63402BE0CC37}"/>
    <hyperlink ref="Y268" r:id="rId242" xr:uid="{4EF6C8F7-936D-442C-A0C2-AE968F933CCD}"/>
    <hyperlink ref="Y270" r:id="rId243" xr:uid="{C2F5C482-EFF5-4C60-B1A6-95F0D2C3B9BF}"/>
    <hyperlink ref="Y272" r:id="rId244" xr:uid="{2FF858FC-3A56-4092-9D8B-F1E98712519D}"/>
    <hyperlink ref="Y274" r:id="rId245" xr:uid="{70899326-050A-4E58-A005-12C20CBFF8E1}"/>
    <hyperlink ref="Y276" r:id="rId246" xr:uid="{415158DF-9055-4C66-AC4B-4A040BC56477}"/>
    <hyperlink ref="Y278" r:id="rId247" xr:uid="{0C205216-4144-421D-98E7-7FB047BC423C}"/>
    <hyperlink ref="Y282" r:id="rId248" xr:uid="{D67484F9-FC37-4493-8019-6213ADFA7615}"/>
    <hyperlink ref="Y308" r:id="rId249" xr:uid="{5CB290A8-4A38-45F0-B0D4-724E19660F7A}"/>
    <hyperlink ref="Y310:Y321" r:id="rId250" display="rosa.martinez@migracioncolombia.gov.co" xr:uid="{21ECF25F-9DBA-4CBA-B7A6-2068FA4F1E08}"/>
    <hyperlink ref="Y322" r:id="rId251" display="alvaro.vargas@migracionadlombia.gov.co" xr:uid="{4E1B04F0-4DA4-482B-B836-F71801B55A86}"/>
    <hyperlink ref="Y323" r:id="rId252" xr:uid="{2683C872-26DF-4553-A95E-DE190AA49A33}"/>
    <hyperlink ref="Y324" r:id="rId253" xr:uid="{0EC9280D-8833-48F2-AB2C-73E79BA87BED}"/>
    <hyperlink ref="Y325" r:id="rId254" xr:uid="{1BFE86D3-4CEF-4E52-9696-EEF545F7BA80}"/>
    <hyperlink ref="Y326" r:id="rId255" xr:uid="{9DB706F8-F9A4-4DBA-9248-55D3C9BBADFB}"/>
    <hyperlink ref="Y123" r:id="rId256" xr:uid="{769FB7E2-12A1-44A9-A8C0-9C040EC59080}"/>
    <hyperlink ref="Y233" r:id="rId257" xr:uid="{BC01A429-396F-48E7-8593-0C2ECACF4F44}"/>
    <hyperlink ref="Y235" r:id="rId258" xr:uid="{0850407B-0BD9-4D04-B4CC-6CC7E75F4A2D}"/>
  </hyperlinks>
  <pageMargins left="0.7" right="0.7" top="0.75" bottom="0.75" header="0.3" footer="0.3"/>
  <pageSetup orientation="portrait" r:id="rId25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J8" sqref="J8"/>
    </sheetView>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14"/>
  <sheetViews>
    <sheetView workbookViewId="0">
      <selection activeCell="A8" sqref="A8"/>
    </sheetView>
  </sheetViews>
  <sheetFormatPr baseColWidth="10" defaultRowHeight="15" x14ac:dyDescent="0.25"/>
  <cols>
    <col min="1" max="1" width="48.5703125" bestFit="1" customWidth="1"/>
    <col min="2" max="2" width="12" customWidth="1"/>
  </cols>
  <sheetData>
    <row r="1" spans="1:3" x14ac:dyDescent="0.25">
      <c r="A1" t="s">
        <v>332</v>
      </c>
      <c r="B1" t="s">
        <v>333</v>
      </c>
      <c r="C1" t="s">
        <v>334</v>
      </c>
    </row>
    <row r="2" spans="1:3" x14ac:dyDescent="0.25">
      <c r="A2" t="s">
        <v>59</v>
      </c>
      <c r="B2" s="1" t="s">
        <v>335</v>
      </c>
    </row>
    <row r="3" spans="1:3" x14ac:dyDescent="0.25">
      <c r="A3" t="s">
        <v>102</v>
      </c>
      <c r="B3" s="1" t="s">
        <v>335</v>
      </c>
    </row>
    <row r="4" spans="1:3" x14ac:dyDescent="0.25">
      <c r="A4" t="s">
        <v>178</v>
      </c>
      <c r="B4" s="1" t="s">
        <v>335</v>
      </c>
    </row>
    <row r="5" spans="1:3" x14ac:dyDescent="0.25">
      <c r="A5" t="s">
        <v>46</v>
      </c>
      <c r="B5" s="1" t="s">
        <v>335</v>
      </c>
    </row>
    <row r="6" spans="1:3" x14ac:dyDescent="0.25">
      <c r="A6" t="s">
        <v>146</v>
      </c>
      <c r="B6" s="1" t="s">
        <v>335</v>
      </c>
    </row>
    <row r="7" spans="1:3" x14ac:dyDescent="0.25">
      <c r="A7" t="s">
        <v>33</v>
      </c>
      <c r="B7" s="1" t="s">
        <v>335</v>
      </c>
    </row>
    <row r="8" spans="1:3" x14ac:dyDescent="0.25">
      <c r="A8" t="s">
        <v>227</v>
      </c>
      <c r="B8" s="1" t="s">
        <v>335</v>
      </c>
    </row>
    <row r="9" spans="1:3" x14ac:dyDescent="0.25">
      <c r="A9" t="s">
        <v>48</v>
      </c>
      <c r="B9" s="1" t="s">
        <v>335</v>
      </c>
    </row>
    <row r="10" spans="1:3" x14ac:dyDescent="0.25">
      <c r="A10" t="s">
        <v>129</v>
      </c>
      <c r="B10" s="1" t="s">
        <v>335</v>
      </c>
    </row>
    <row r="11" spans="1:3" x14ac:dyDescent="0.25">
      <c r="A11" t="s">
        <v>81</v>
      </c>
      <c r="B11" s="1" t="s">
        <v>335</v>
      </c>
      <c r="C11" t="s">
        <v>336</v>
      </c>
    </row>
    <row r="12" spans="1:3" x14ac:dyDescent="0.25">
      <c r="A12" t="s">
        <v>104</v>
      </c>
      <c r="B12" s="1" t="s">
        <v>335</v>
      </c>
    </row>
    <row r="13" spans="1:3" x14ac:dyDescent="0.25">
      <c r="A13" t="s">
        <v>337</v>
      </c>
      <c r="B13" s="1" t="s">
        <v>43</v>
      </c>
    </row>
    <row r="14" spans="1:3" x14ac:dyDescent="0.25">
      <c r="A14" t="s">
        <v>133</v>
      </c>
      <c r="B14" s="1" t="s">
        <v>335</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4FA00-1168-458E-92AC-BB9A3ABA6206}">
  <dimension ref="A1:AG79"/>
  <sheetViews>
    <sheetView zoomScale="55" zoomScaleNormal="55" workbookViewId="0">
      <pane xSplit="3" ySplit="8" topLeftCell="D74" activePane="bottomRight" state="frozen"/>
      <selection pane="topRight" activeCell="D1" sqref="D1"/>
      <selection pane="bottomLeft" activeCell="A9" sqref="A9"/>
      <selection pane="bottomRight" activeCell="A8" sqref="A8:XFD8"/>
    </sheetView>
  </sheetViews>
  <sheetFormatPr baseColWidth="10" defaultRowHeight="16.5" x14ac:dyDescent="0.25"/>
  <cols>
    <col min="1" max="1" width="12.42578125" style="15" customWidth="1"/>
    <col min="2" max="2" width="20" style="15" customWidth="1"/>
    <col min="3" max="3" width="12.42578125" style="15" customWidth="1"/>
    <col min="4" max="4" width="19.5703125" style="15" customWidth="1"/>
    <col min="5" max="6" width="10.5703125" style="15" customWidth="1"/>
    <col min="7" max="7" width="64.42578125" style="15" customWidth="1"/>
    <col min="8" max="9" width="21.42578125" style="15" customWidth="1"/>
    <col min="10" max="10" width="21.7109375" style="15" bestFit="1" customWidth="1"/>
    <col min="11" max="11" width="14.7109375" style="15" customWidth="1"/>
    <col min="12" max="12" width="14.7109375" style="44" customWidth="1"/>
    <col min="13" max="13" width="14.42578125" style="15" customWidth="1"/>
    <col min="14" max="14" width="11.42578125" style="15" customWidth="1"/>
    <col min="15" max="16" width="16.28515625" style="15" customWidth="1"/>
    <col min="17" max="17" width="12" style="15" customWidth="1"/>
    <col min="18" max="18" width="23.5703125" style="15" customWidth="1"/>
    <col min="19" max="19" width="19.28515625" style="11" customWidth="1"/>
    <col min="20" max="20" width="22.85546875" style="11" bestFit="1" customWidth="1"/>
    <col min="21" max="21" width="25.5703125" style="11" customWidth="1"/>
    <col min="22" max="22" width="25.5703125" style="38" customWidth="1"/>
    <col min="23" max="23" width="10.140625" style="15" customWidth="1"/>
    <col min="24" max="24" width="11.42578125" style="15" customWidth="1"/>
    <col min="25" max="25" width="14.85546875" style="15" customWidth="1"/>
    <col min="26" max="26" width="17" style="15" bestFit="1" customWidth="1"/>
    <col min="27" max="27" width="29.5703125" style="15" customWidth="1"/>
    <col min="28" max="28" width="19.28515625" style="15" customWidth="1"/>
    <col min="29" max="29" width="22.85546875" style="15" customWidth="1"/>
    <col min="30" max="30" width="73.42578125" style="15" customWidth="1"/>
    <col min="31" max="31" width="108.7109375" style="15" customWidth="1"/>
    <col min="32" max="32" width="20.7109375" style="15" customWidth="1"/>
    <col min="33" max="33" width="16.140625" style="15" customWidth="1"/>
    <col min="34" max="16384" width="11.42578125" style="15"/>
  </cols>
  <sheetData>
    <row r="1" spans="1:33" s="10" customFormat="1" x14ac:dyDescent="0.25">
      <c r="A1" s="141" t="s">
        <v>0</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8"/>
    </row>
    <row r="2" spans="1:33" s="10" customFormat="1" x14ac:dyDescent="0.25">
      <c r="A2" s="143"/>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5"/>
    </row>
    <row r="3" spans="1:33" s="10" customFormat="1" ht="17.25" thickBot="1" x14ac:dyDescent="0.3">
      <c r="A3" s="146"/>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8"/>
    </row>
    <row r="4" spans="1:33" s="10" customFormat="1" x14ac:dyDescent="0.25">
      <c r="A4" s="141" t="s">
        <v>1</v>
      </c>
      <c r="B4" s="137"/>
      <c r="C4" s="137"/>
      <c r="D4" s="137"/>
      <c r="E4" s="138"/>
      <c r="F4" s="141" t="s">
        <v>2</v>
      </c>
      <c r="G4" s="137"/>
      <c r="H4" s="137"/>
      <c r="I4" s="137"/>
      <c r="J4" s="137"/>
      <c r="K4" s="137"/>
      <c r="L4" s="137"/>
      <c r="M4" s="137"/>
      <c r="N4" s="137"/>
      <c r="O4" s="137"/>
      <c r="P4" s="137"/>
      <c r="Q4" s="137"/>
      <c r="R4" s="137"/>
      <c r="S4" s="137"/>
      <c r="T4" s="137"/>
      <c r="U4" s="137"/>
      <c r="V4" s="137"/>
      <c r="W4" s="137"/>
      <c r="X4" s="137"/>
      <c r="Y4" s="138"/>
      <c r="Z4" s="141" t="s">
        <v>3</v>
      </c>
      <c r="AA4" s="137"/>
      <c r="AB4" s="137"/>
      <c r="AC4" s="137"/>
      <c r="AD4" s="138"/>
      <c r="AE4" s="141" t="s">
        <v>4</v>
      </c>
      <c r="AF4" s="137"/>
      <c r="AG4" s="138"/>
    </row>
    <row r="5" spans="1:33" s="10" customFormat="1" ht="17.25" thickBot="1" x14ac:dyDescent="0.3">
      <c r="A5" s="146"/>
      <c r="B5" s="147"/>
      <c r="C5" s="147"/>
      <c r="D5" s="147"/>
      <c r="E5" s="148"/>
      <c r="F5" s="146"/>
      <c r="G5" s="147"/>
      <c r="H5" s="147"/>
      <c r="I5" s="147"/>
      <c r="J5" s="147"/>
      <c r="K5" s="147"/>
      <c r="L5" s="147"/>
      <c r="M5" s="147"/>
      <c r="N5" s="147"/>
      <c r="O5" s="147"/>
      <c r="P5" s="147"/>
      <c r="Q5" s="147"/>
      <c r="R5" s="147"/>
      <c r="S5" s="147"/>
      <c r="T5" s="147"/>
      <c r="U5" s="147"/>
      <c r="V5" s="147"/>
      <c r="W5" s="147"/>
      <c r="X5" s="147"/>
      <c r="Y5" s="148"/>
      <c r="Z5" s="146"/>
      <c r="AA5" s="147"/>
      <c r="AB5" s="147"/>
      <c r="AC5" s="147"/>
      <c r="AD5" s="148"/>
      <c r="AE5" s="146"/>
      <c r="AF5" s="147"/>
      <c r="AG5" s="148"/>
    </row>
    <row r="6" spans="1:33" s="10" customFormat="1" x14ac:dyDescent="0.25">
      <c r="A6" s="137" t="s">
        <v>5</v>
      </c>
      <c r="B6" s="137"/>
      <c r="C6" s="137"/>
      <c r="D6" s="137"/>
      <c r="E6" s="138"/>
      <c r="F6" s="141" t="s">
        <v>6</v>
      </c>
      <c r="G6" s="137"/>
      <c r="H6" s="137"/>
      <c r="I6" s="137"/>
      <c r="J6" s="137"/>
      <c r="K6" s="137"/>
      <c r="L6" s="137"/>
      <c r="M6" s="137"/>
      <c r="N6" s="137"/>
      <c r="O6" s="137"/>
      <c r="P6" s="137"/>
      <c r="Q6" s="137"/>
      <c r="R6" s="137"/>
      <c r="S6" s="137"/>
      <c r="T6" s="137"/>
      <c r="U6" s="137"/>
      <c r="V6" s="137"/>
      <c r="W6" s="137"/>
      <c r="X6" s="137"/>
      <c r="Y6" s="138"/>
      <c r="Z6" s="141" t="s">
        <v>7</v>
      </c>
      <c r="AA6" s="137"/>
      <c r="AB6" s="137"/>
      <c r="AC6" s="137"/>
      <c r="AD6" s="138"/>
      <c r="AE6" s="141" t="s">
        <v>8</v>
      </c>
      <c r="AF6" s="137"/>
      <c r="AG6" s="138"/>
    </row>
    <row r="7" spans="1:33" s="10" customFormat="1" x14ac:dyDescent="0.25">
      <c r="A7" s="139"/>
      <c r="B7" s="139"/>
      <c r="C7" s="139"/>
      <c r="D7" s="139"/>
      <c r="E7" s="140"/>
      <c r="F7" s="142"/>
      <c r="G7" s="139"/>
      <c r="H7" s="139"/>
      <c r="I7" s="139"/>
      <c r="J7" s="139"/>
      <c r="K7" s="139"/>
      <c r="L7" s="139"/>
      <c r="M7" s="139"/>
      <c r="N7" s="139"/>
      <c r="O7" s="139"/>
      <c r="P7" s="139"/>
      <c r="Q7" s="139"/>
      <c r="R7" s="139"/>
      <c r="S7" s="139"/>
      <c r="T7" s="139"/>
      <c r="U7" s="139"/>
      <c r="V7" s="139"/>
      <c r="W7" s="139"/>
      <c r="X7" s="139"/>
      <c r="Y7" s="140"/>
      <c r="Z7" s="142"/>
      <c r="AA7" s="139"/>
      <c r="AB7" s="139"/>
      <c r="AC7" s="139"/>
      <c r="AD7" s="140"/>
      <c r="AE7" s="142"/>
      <c r="AF7" s="139"/>
      <c r="AG7" s="140"/>
    </row>
    <row r="8" spans="1:33" s="10" customFormat="1" ht="82.5" x14ac:dyDescent="0.25">
      <c r="A8" s="3" t="s">
        <v>1109</v>
      </c>
      <c r="B8" s="3" t="s">
        <v>9</v>
      </c>
      <c r="C8" s="3" t="s">
        <v>10</v>
      </c>
      <c r="D8" s="3" t="s">
        <v>1049</v>
      </c>
      <c r="E8" s="3" t="s">
        <v>1449</v>
      </c>
      <c r="F8" s="3" t="s">
        <v>28</v>
      </c>
      <c r="G8" s="3" t="s">
        <v>13</v>
      </c>
      <c r="H8" s="3" t="s">
        <v>14</v>
      </c>
      <c r="I8" s="3" t="s">
        <v>1448</v>
      </c>
      <c r="J8" s="3" t="s">
        <v>15</v>
      </c>
      <c r="K8" s="3" t="s">
        <v>16</v>
      </c>
      <c r="L8" s="40" t="s">
        <v>1173</v>
      </c>
      <c r="M8" s="3" t="s">
        <v>17</v>
      </c>
      <c r="N8" s="3" t="s">
        <v>18</v>
      </c>
      <c r="O8" s="3" t="s">
        <v>19</v>
      </c>
      <c r="P8" s="3" t="s">
        <v>1174</v>
      </c>
      <c r="Q8" s="3" t="s">
        <v>20</v>
      </c>
      <c r="R8" s="3" t="s">
        <v>1183</v>
      </c>
      <c r="S8" s="3" t="s">
        <v>21</v>
      </c>
      <c r="T8" s="4" t="s">
        <v>1214</v>
      </c>
      <c r="U8" s="4" t="s">
        <v>1191</v>
      </c>
      <c r="V8" s="4" t="s">
        <v>22</v>
      </c>
      <c r="W8" s="3" t="s">
        <v>23</v>
      </c>
      <c r="X8" s="3" t="s">
        <v>24</v>
      </c>
      <c r="Y8" s="3" t="s">
        <v>25</v>
      </c>
      <c r="Z8" s="3" t="s">
        <v>26</v>
      </c>
      <c r="AA8" s="3" t="s">
        <v>1184</v>
      </c>
      <c r="AB8" s="3" t="s">
        <v>27</v>
      </c>
      <c r="AC8" s="3" t="s">
        <v>28</v>
      </c>
      <c r="AD8" s="3" t="s">
        <v>29</v>
      </c>
      <c r="AE8" s="3" t="s">
        <v>30</v>
      </c>
      <c r="AF8" s="3" t="s">
        <v>31</v>
      </c>
      <c r="AG8" s="3" t="s">
        <v>32</v>
      </c>
    </row>
    <row r="9" spans="1:33" s="6" customFormat="1" ht="117.75" customHeight="1" x14ac:dyDescent="0.3">
      <c r="A9" s="8" t="s">
        <v>535</v>
      </c>
      <c r="B9" s="8" t="s">
        <v>33</v>
      </c>
      <c r="C9" s="34">
        <v>1</v>
      </c>
      <c r="D9" s="8">
        <v>80111607</v>
      </c>
      <c r="E9" s="8"/>
      <c r="F9" s="8"/>
      <c r="G9" s="8" t="s">
        <v>536</v>
      </c>
      <c r="H9" s="8" t="s">
        <v>35</v>
      </c>
      <c r="I9" s="8" t="s">
        <v>1436</v>
      </c>
      <c r="J9" s="8" t="s">
        <v>147</v>
      </c>
      <c r="K9" s="16" t="s">
        <v>37</v>
      </c>
      <c r="L9" s="41">
        <v>1</v>
      </c>
      <c r="M9" s="16" t="s">
        <v>66</v>
      </c>
      <c r="N9" s="8">
        <v>4</v>
      </c>
      <c r="O9" s="8" t="s">
        <v>39</v>
      </c>
      <c r="P9" s="8" t="s">
        <v>1177</v>
      </c>
      <c r="Q9" s="8" t="s">
        <v>54</v>
      </c>
      <c r="R9" s="8">
        <v>0</v>
      </c>
      <c r="S9" s="8" t="s">
        <v>41</v>
      </c>
      <c r="T9" s="5">
        <v>11000000</v>
      </c>
      <c r="U9" s="5">
        <f t="shared" ref="U9:U25" si="0">T9*N9</f>
        <v>44000000</v>
      </c>
      <c r="V9" s="5">
        <f t="shared" ref="V9:V20" si="1">+U9</f>
        <v>44000000</v>
      </c>
      <c r="W9" s="8" t="s">
        <v>42</v>
      </c>
      <c r="X9" s="8" t="s">
        <v>43</v>
      </c>
      <c r="Y9" s="8" t="s">
        <v>537</v>
      </c>
      <c r="Z9" s="8">
        <v>3017959815</v>
      </c>
      <c r="AA9" s="9" t="s">
        <v>538</v>
      </c>
      <c r="AB9" s="8"/>
      <c r="AC9" s="8" t="str">
        <f>+B9</f>
        <v>SUBDIRECCIÓN DE CONTROL DISCIPLINARIO INTERNO</v>
      </c>
      <c r="AD9" s="17" t="s">
        <v>405</v>
      </c>
      <c r="AE9" s="8" t="s">
        <v>399</v>
      </c>
      <c r="AF9" s="8"/>
      <c r="AG9" s="8"/>
    </row>
    <row r="10" spans="1:33" s="6" customFormat="1" ht="117.75" customHeight="1" x14ac:dyDescent="0.3">
      <c r="A10" s="8" t="s">
        <v>539</v>
      </c>
      <c r="B10" s="8" t="s">
        <v>33</v>
      </c>
      <c r="C10" s="34">
        <v>2</v>
      </c>
      <c r="D10" s="8">
        <v>80111607</v>
      </c>
      <c r="E10" s="8"/>
      <c r="F10" s="8"/>
      <c r="G10" s="8" t="s">
        <v>540</v>
      </c>
      <c r="H10" s="8" t="s">
        <v>35</v>
      </c>
      <c r="I10" s="8" t="s">
        <v>1435</v>
      </c>
      <c r="J10" s="8" t="s">
        <v>406</v>
      </c>
      <c r="K10" s="16" t="s">
        <v>63</v>
      </c>
      <c r="L10" s="41">
        <v>1</v>
      </c>
      <c r="M10" s="16" t="s">
        <v>76</v>
      </c>
      <c r="N10" s="8">
        <v>4</v>
      </c>
      <c r="O10" s="8" t="s">
        <v>39</v>
      </c>
      <c r="P10" s="8" t="s">
        <v>1177</v>
      </c>
      <c r="Q10" s="8" t="s">
        <v>54</v>
      </c>
      <c r="R10" s="8">
        <v>0</v>
      </c>
      <c r="S10" s="8" t="s">
        <v>41</v>
      </c>
      <c r="T10" s="5">
        <v>10500000</v>
      </c>
      <c r="U10" s="5">
        <f t="shared" si="0"/>
        <v>42000000</v>
      </c>
      <c r="V10" s="5">
        <f t="shared" si="1"/>
        <v>42000000</v>
      </c>
      <c r="W10" s="8" t="s">
        <v>42</v>
      </c>
      <c r="X10" s="8" t="s">
        <v>43</v>
      </c>
      <c r="Y10" s="8" t="s">
        <v>537</v>
      </c>
      <c r="Z10" s="8">
        <v>3017959815</v>
      </c>
      <c r="AA10" s="9" t="s">
        <v>538</v>
      </c>
      <c r="AB10" s="8"/>
      <c r="AC10" s="8" t="str">
        <f>+B10</f>
        <v>SUBDIRECCIÓN DE CONTROL DISCIPLINARIO INTERNO</v>
      </c>
      <c r="AD10" s="17" t="s">
        <v>405</v>
      </c>
      <c r="AE10" s="8" t="s">
        <v>399</v>
      </c>
      <c r="AF10" s="8"/>
      <c r="AG10" s="8"/>
    </row>
    <row r="11" spans="1:33" s="6" customFormat="1" ht="117.75" customHeight="1" x14ac:dyDescent="0.3">
      <c r="A11" s="8" t="s">
        <v>541</v>
      </c>
      <c r="B11" s="8" t="s">
        <v>33</v>
      </c>
      <c r="C11" s="34">
        <v>3</v>
      </c>
      <c r="D11" s="8">
        <v>80111607</v>
      </c>
      <c r="E11" s="8"/>
      <c r="F11" s="8"/>
      <c r="G11" s="8" t="s">
        <v>34</v>
      </c>
      <c r="H11" s="8" t="s">
        <v>35</v>
      </c>
      <c r="I11" s="8" t="s">
        <v>1431</v>
      </c>
      <c r="J11" s="8" t="s">
        <v>36</v>
      </c>
      <c r="K11" s="16" t="s">
        <v>37</v>
      </c>
      <c r="L11" s="41">
        <v>1</v>
      </c>
      <c r="M11" s="16" t="s">
        <v>66</v>
      </c>
      <c r="N11" s="8">
        <v>4</v>
      </c>
      <c r="O11" s="8" t="s">
        <v>39</v>
      </c>
      <c r="P11" s="8" t="s">
        <v>1177</v>
      </c>
      <c r="Q11" s="8" t="s">
        <v>54</v>
      </c>
      <c r="R11" s="8">
        <v>0</v>
      </c>
      <c r="S11" s="8" t="s">
        <v>41</v>
      </c>
      <c r="T11" s="5">
        <v>7000000</v>
      </c>
      <c r="U11" s="5">
        <f t="shared" si="0"/>
        <v>28000000</v>
      </c>
      <c r="V11" s="5">
        <f t="shared" si="1"/>
        <v>28000000</v>
      </c>
      <c r="W11" s="8" t="s">
        <v>42</v>
      </c>
      <c r="X11" s="8" t="s">
        <v>43</v>
      </c>
      <c r="Y11" s="8" t="s">
        <v>537</v>
      </c>
      <c r="Z11" s="8">
        <v>3017959815</v>
      </c>
      <c r="AA11" s="9" t="s">
        <v>538</v>
      </c>
      <c r="AB11" s="8"/>
      <c r="AC11" s="8" t="str">
        <f>+B11</f>
        <v>SUBDIRECCIÓN DE CONTROL DISCIPLINARIO INTERNO</v>
      </c>
      <c r="AD11" s="17" t="s">
        <v>405</v>
      </c>
      <c r="AE11" s="8" t="s">
        <v>399</v>
      </c>
      <c r="AF11" s="8"/>
      <c r="AG11" s="8"/>
    </row>
    <row r="12" spans="1:33" s="6" customFormat="1" ht="117.75" customHeight="1" x14ac:dyDescent="0.3">
      <c r="A12" s="8" t="s">
        <v>542</v>
      </c>
      <c r="B12" s="8" t="s">
        <v>33</v>
      </c>
      <c r="C12" s="34">
        <v>4</v>
      </c>
      <c r="D12" s="8">
        <v>80111607</v>
      </c>
      <c r="E12" s="8"/>
      <c r="F12" s="8"/>
      <c r="G12" s="8" t="s">
        <v>543</v>
      </c>
      <c r="H12" s="8" t="s">
        <v>44</v>
      </c>
      <c r="I12" s="8" t="s">
        <v>1439</v>
      </c>
      <c r="J12" s="8" t="s">
        <v>45</v>
      </c>
      <c r="K12" s="16" t="s">
        <v>63</v>
      </c>
      <c r="L12" s="41">
        <v>1</v>
      </c>
      <c r="M12" s="16" t="s">
        <v>76</v>
      </c>
      <c r="N12" s="8">
        <v>4</v>
      </c>
      <c r="O12" s="8" t="s">
        <v>39</v>
      </c>
      <c r="P12" s="8" t="s">
        <v>1177</v>
      </c>
      <c r="Q12" s="8" t="s">
        <v>54</v>
      </c>
      <c r="R12" s="8">
        <v>0</v>
      </c>
      <c r="S12" s="8" t="s">
        <v>41</v>
      </c>
      <c r="T12" s="5">
        <v>4000000</v>
      </c>
      <c r="U12" s="5">
        <f t="shared" si="0"/>
        <v>16000000</v>
      </c>
      <c r="V12" s="5">
        <f t="shared" si="1"/>
        <v>16000000</v>
      </c>
      <c r="W12" s="8" t="s">
        <v>42</v>
      </c>
      <c r="X12" s="8" t="s">
        <v>43</v>
      </c>
      <c r="Y12" s="8" t="s">
        <v>537</v>
      </c>
      <c r="Z12" s="8">
        <v>3017959815</v>
      </c>
      <c r="AA12" s="9" t="s">
        <v>538</v>
      </c>
      <c r="AB12" s="8"/>
      <c r="AC12" s="8" t="s">
        <v>33</v>
      </c>
      <c r="AD12" s="8" t="s">
        <v>450</v>
      </c>
      <c r="AE12" s="8" t="s">
        <v>399</v>
      </c>
      <c r="AF12" s="8"/>
      <c r="AG12" s="8"/>
    </row>
    <row r="13" spans="1:33" s="6" customFormat="1" ht="129" customHeight="1" x14ac:dyDescent="0.3">
      <c r="A13" s="8" t="s">
        <v>474</v>
      </c>
      <c r="B13" s="8" t="s">
        <v>46</v>
      </c>
      <c r="C13" s="34">
        <v>5</v>
      </c>
      <c r="D13" s="8" t="s">
        <v>1050</v>
      </c>
      <c r="E13" s="8"/>
      <c r="F13" s="8"/>
      <c r="G13" s="8" t="s">
        <v>833</v>
      </c>
      <c r="H13" s="8" t="s">
        <v>35</v>
      </c>
      <c r="I13" s="8" t="s">
        <v>1431</v>
      </c>
      <c r="J13" s="8" t="s">
        <v>407</v>
      </c>
      <c r="K13" s="16" t="s">
        <v>37</v>
      </c>
      <c r="L13" s="41">
        <v>1</v>
      </c>
      <c r="M13" s="16" t="s">
        <v>66</v>
      </c>
      <c r="N13" s="8">
        <v>4</v>
      </c>
      <c r="O13" s="8" t="s">
        <v>39</v>
      </c>
      <c r="P13" s="8" t="s">
        <v>1177</v>
      </c>
      <c r="Q13" s="8" t="s">
        <v>54</v>
      </c>
      <c r="R13" s="8">
        <v>0</v>
      </c>
      <c r="S13" s="8" t="s">
        <v>41</v>
      </c>
      <c r="T13" s="5">
        <v>7500000</v>
      </c>
      <c r="U13" s="5">
        <f t="shared" si="0"/>
        <v>30000000</v>
      </c>
      <c r="V13" s="5">
        <f t="shared" si="1"/>
        <v>30000000</v>
      </c>
      <c r="W13" s="8" t="s">
        <v>42</v>
      </c>
      <c r="X13" s="8" t="s">
        <v>43</v>
      </c>
      <c r="Y13" s="8" t="s">
        <v>1158</v>
      </c>
      <c r="Z13" s="8">
        <v>3245969059</v>
      </c>
      <c r="AA13" s="7" t="s">
        <v>1159</v>
      </c>
      <c r="AB13" s="8"/>
      <c r="AC13" s="8" t="s">
        <v>1200</v>
      </c>
      <c r="AD13" s="8" t="s">
        <v>450</v>
      </c>
      <c r="AE13" s="8" t="s">
        <v>399</v>
      </c>
      <c r="AF13" s="8"/>
      <c r="AG13" s="8"/>
    </row>
    <row r="14" spans="1:33" s="6" customFormat="1" ht="130.5" customHeight="1" x14ac:dyDescent="0.3">
      <c r="A14" s="8" t="s">
        <v>475</v>
      </c>
      <c r="B14" s="8" t="s">
        <v>46</v>
      </c>
      <c r="C14" s="34">
        <v>6</v>
      </c>
      <c r="D14" s="8">
        <v>80111600</v>
      </c>
      <c r="E14" s="8"/>
      <c r="F14" s="8"/>
      <c r="G14" s="8" t="s">
        <v>834</v>
      </c>
      <c r="H14" s="8" t="s">
        <v>35</v>
      </c>
      <c r="I14" s="8" t="s">
        <v>1426</v>
      </c>
      <c r="J14" s="8" t="s">
        <v>52</v>
      </c>
      <c r="K14" s="16" t="s">
        <v>37</v>
      </c>
      <c r="L14" s="41">
        <v>1</v>
      </c>
      <c r="M14" s="16" t="s">
        <v>66</v>
      </c>
      <c r="N14" s="8">
        <v>4</v>
      </c>
      <c r="O14" s="8" t="s">
        <v>39</v>
      </c>
      <c r="P14" s="8" t="s">
        <v>1177</v>
      </c>
      <c r="Q14" s="8" t="s">
        <v>54</v>
      </c>
      <c r="R14" s="8">
        <v>0</v>
      </c>
      <c r="S14" s="8" t="s">
        <v>41</v>
      </c>
      <c r="T14" s="5">
        <v>5500000</v>
      </c>
      <c r="U14" s="14">
        <f t="shared" si="0"/>
        <v>22000000</v>
      </c>
      <c r="V14" s="5">
        <f t="shared" si="1"/>
        <v>22000000</v>
      </c>
      <c r="W14" s="8" t="s">
        <v>42</v>
      </c>
      <c r="X14" s="8" t="s">
        <v>43</v>
      </c>
      <c r="Y14" s="8" t="s">
        <v>1160</v>
      </c>
      <c r="Z14" s="8"/>
      <c r="AA14" s="7" t="s">
        <v>1161</v>
      </c>
      <c r="AB14" s="8"/>
      <c r="AC14" s="8" t="s">
        <v>1200</v>
      </c>
      <c r="AD14" s="8" t="s">
        <v>450</v>
      </c>
      <c r="AE14" s="8" t="s">
        <v>399</v>
      </c>
      <c r="AF14" s="8"/>
      <c r="AG14" s="8"/>
    </row>
    <row r="15" spans="1:33" s="6" customFormat="1" ht="152.25" customHeight="1" x14ac:dyDescent="0.3">
      <c r="A15" s="8" t="s">
        <v>80</v>
      </c>
      <c r="B15" s="8" t="s">
        <v>81</v>
      </c>
      <c r="C15" s="34">
        <v>7</v>
      </c>
      <c r="D15" s="8" t="s">
        <v>1051</v>
      </c>
      <c r="E15" s="8"/>
      <c r="F15" s="8"/>
      <c r="G15" s="19" t="s">
        <v>518</v>
      </c>
      <c r="H15" s="8" t="s">
        <v>35</v>
      </c>
      <c r="I15" s="8" t="s">
        <v>1428</v>
      </c>
      <c r="J15" s="59" t="s">
        <v>82</v>
      </c>
      <c r="K15" s="8" t="s">
        <v>37</v>
      </c>
      <c r="L15" s="41">
        <v>1</v>
      </c>
      <c r="M15" s="8" t="s">
        <v>66</v>
      </c>
      <c r="N15" s="8">
        <v>4</v>
      </c>
      <c r="O15" s="8" t="s">
        <v>39</v>
      </c>
      <c r="P15" s="8" t="s">
        <v>1177</v>
      </c>
      <c r="Q15" s="8" t="s">
        <v>40</v>
      </c>
      <c r="R15" s="8">
        <v>1</v>
      </c>
      <c r="S15" s="8" t="s">
        <v>72</v>
      </c>
      <c r="T15" s="14">
        <v>6000000</v>
      </c>
      <c r="U15" s="14">
        <f t="shared" si="0"/>
        <v>24000000</v>
      </c>
      <c r="V15" s="5">
        <f t="shared" si="1"/>
        <v>24000000</v>
      </c>
      <c r="W15" s="8" t="s">
        <v>43</v>
      </c>
      <c r="X15" s="8" t="s">
        <v>43</v>
      </c>
      <c r="Y15" s="8" t="s">
        <v>476</v>
      </c>
      <c r="Z15" s="8">
        <v>5111150</v>
      </c>
      <c r="AA15" s="9" t="s">
        <v>477</v>
      </c>
      <c r="AB15" s="8"/>
      <c r="AC15" s="8" t="s">
        <v>81</v>
      </c>
      <c r="AD15" s="19" t="s">
        <v>987</v>
      </c>
      <c r="AE15" s="8" t="s">
        <v>399</v>
      </c>
      <c r="AF15" s="8"/>
      <c r="AG15" s="8"/>
    </row>
    <row r="16" spans="1:33" s="6" customFormat="1" ht="129" customHeight="1" x14ac:dyDescent="0.3">
      <c r="A16" s="8" t="s">
        <v>826</v>
      </c>
      <c r="B16" s="8" t="s">
        <v>81</v>
      </c>
      <c r="C16" s="34">
        <v>9</v>
      </c>
      <c r="D16" s="8" t="s">
        <v>519</v>
      </c>
      <c r="E16" s="8"/>
      <c r="F16" s="8"/>
      <c r="G16" s="19" t="s">
        <v>521</v>
      </c>
      <c r="H16" s="8" t="s">
        <v>35</v>
      </c>
      <c r="I16" s="8" t="s">
        <v>1442</v>
      </c>
      <c r="J16" s="59" t="s">
        <v>417</v>
      </c>
      <c r="K16" s="8" t="s">
        <v>37</v>
      </c>
      <c r="L16" s="41">
        <v>1</v>
      </c>
      <c r="M16" s="8" t="s">
        <v>66</v>
      </c>
      <c r="N16" s="8">
        <v>4</v>
      </c>
      <c r="O16" s="8" t="s">
        <v>39</v>
      </c>
      <c r="P16" s="8" t="s">
        <v>1177</v>
      </c>
      <c r="Q16" s="8" t="s">
        <v>40</v>
      </c>
      <c r="R16" s="8">
        <v>1</v>
      </c>
      <c r="S16" s="8" t="s">
        <v>72</v>
      </c>
      <c r="T16" s="14">
        <v>5000000</v>
      </c>
      <c r="U16" s="14">
        <f t="shared" si="0"/>
        <v>20000000</v>
      </c>
      <c r="V16" s="5">
        <f t="shared" si="1"/>
        <v>20000000</v>
      </c>
      <c r="W16" s="8" t="s">
        <v>43</v>
      </c>
      <c r="X16" s="8" t="s">
        <v>43</v>
      </c>
      <c r="Y16" s="8" t="s">
        <v>476</v>
      </c>
      <c r="Z16" s="8">
        <v>5111150</v>
      </c>
      <c r="AA16" s="9" t="s">
        <v>477</v>
      </c>
      <c r="AB16" s="8"/>
      <c r="AC16" s="8" t="s">
        <v>81</v>
      </c>
      <c r="AD16" s="19" t="s">
        <v>987</v>
      </c>
      <c r="AE16" s="8" t="s">
        <v>399</v>
      </c>
      <c r="AF16" s="8"/>
      <c r="AG16" s="8"/>
    </row>
    <row r="17" spans="1:33" s="6" customFormat="1" ht="129" customHeight="1" x14ac:dyDescent="0.3">
      <c r="A17" s="8" t="s">
        <v>87</v>
      </c>
      <c r="B17" s="8" t="s">
        <v>81</v>
      </c>
      <c r="C17" s="34">
        <v>11</v>
      </c>
      <c r="D17" s="8" t="s">
        <v>519</v>
      </c>
      <c r="E17" s="8"/>
      <c r="F17" s="8"/>
      <c r="G17" s="19" t="s">
        <v>523</v>
      </c>
      <c r="H17" s="8" t="s">
        <v>35</v>
      </c>
      <c r="I17" s="8" t="s">
        <v>1443</v>
      </c>
      <c r="J17" s="59" t="s">
        <v>90</v>
      </c>
      <c r="K17" s="8" t="s">
        <v>37</v>
      </c>
      <c r="L17" s="41">
        <v>1</v>
      </c>
      <c r="M17" s="8" t="s">
        <v>66</v>
      </c>
      <c r="N17" s="8">
        <v>4</v>
      </c>
      <c r="O17" s="8" t="s">
        <v>39</v>
      </c>
      <c r="P17" s="8" t="s">
        <v>1177</v>
      </c>
      <c r="Q17" s="8" t="s">
        <v>54</v>
      </c>
      <c r="R17" s="8">
        <v>0</v>
      </c>
      <c r="S17" s="8" t="s">
        <v>72</v>
      </c>
      <c r="T17" s="14">
        <v>5500000</v>
      </c>
      <c r="U17" s="14">
        <f t="shared" si="0"/>
        <v>22000000</v>
      </c>
      <c r="V17" s="5">
        <f t="shared" si="1"/>
        <v>22000000</v>
      </c>
      <c r="W17" s="8" t="s">
        <v>43</v>
      </c>
      <c r="X17" s="8" t="s">
        <v>43</v>
      </c>
      <c r="Y17" s="8" t="s">
        <v>415</v>
      </c>
      <c r="Z17" s="8">
        <v>5111150</v>
      </c>
      <c r="AA17" s="9" t="s">
        <v>416</v>
      </c>
      <c r="AB17" s="8"/>
      <c r="AC17" s="8" t="s">
        <v>81</v>
      </c>
      <c r="AD17" s="19" t="s">
        <v>987</v>
      </c>
      <c r="AE17" s="8" t="s">
        <v>399</v>
      </c>
      <c r="AF17" s="8"/>
      <c r="AG17" s="8"/>
    </row>
    <row r="18" spans="1:33" s="6" customFormat="1" ht="129" customHeight="1" x14ac:dyDescent="0.3">
      <c r="A18" s="8" t="s">
        <v>89</v>
      </c>
      <c r="B18" s="8" t="s">
        <v>81</v>
      </c>
      <c r="C18" s="34">
        <v>12</v>
      </c>
      <c r="D18" s="8" t="s">
        <v>519</v>
      </c>
      <c r="E18" s="8"/>
      <c r="F18" s="8"/>
      <c r="G18" s="19" t="s">
        <v>524</v>
      </c>
      <c r="H18" s="8" t="s">
        <v>35</v>
      </c>
      <c r="I18" s="8" t="s">
        <v>1444</v>
      </c>
      <c r="J18" s="59" t="s">
        <v>92</v>
      </c>
      <c r="K18" s="8" t="s">
        <v>37</v>
      </c>
      <c r="L18" s="41">
        <v>1</v>
      </c>
      <c r="M18" s="8" t="s">
        <v>66</v>
      </c>
      <c r="N18" s="8">
        <v>4</v>
      </c>
      <c r="O18" s="8" t="s">
        <v>39</v>
      </c>
      <c r="P18" s="8" t="s">
        <v>1177</v>
      </c>
      <c r="Q18" s="8" t="s">
        <v>40</v>
      </c>
      <c r="R18" s="8">
        <v>1</v>
      </c>
      <c r="S18" s="8" t="s">
        <v>72</v>
      </c>
      <c r="T18" s="14">
        <v>6000000</v>
      </c>
      <c r="U18" s="14">
        <f t="shared" si="0"/>
        <v>24000000</v>
      </c>
      <c r="V18" s="5">
        <f t="shared" si="1"/>
        <v>24000000</v>
      </c>
      <c r="W18" s="8" t="s">
        <v>43</v>
      </c>
      <c r="X18" s="8" t="s">
        <v>43</v>
      </c>
      <c r="Y18" s="8" t="s">
        <v>476</v>
      </c>
      <c r="Z18" s="8">
        <v>5111150</v>
      </c>
      <c r="AA18" s="9" t="s">
        <v>477</v>
      </c>
      <c r="AB18" s="8"/>
      <c r="AC18" s="8" t="s">
        <v>81</v>
      </c>
      <c r="AD18" s="19" t="s">
        <v>987</v>
      </c>
      <c r="AE18" s="8" t="s">
        <v>399</v>
      </c>
      <c r="AF18" s="8"/>
      <c r="AG18" s="8"/>
    </row>
    <row r="19" spans="1:33" s="6" customFormat="1" ht="195.75" customHeight="1" x14ac:dyDescent="0.3">
      <c r="A19" s="8" t="s">
        <v>93</v>
      </c>
      <c r="B19" s="8" t="s">
        <v>81</v>
      </c>
      <c r="C19" s="34">
        <v>14</v>
      </c>
      <c r="D19" s="8" t="s">
        <v>1052</v>
      </c>
      <c r="E19" s="8"/>
      <c r="F19" s="8"/>
      <c r="G19" s="19" t="s">
        <v>528</v>
      </c>
      <c r="H19" s="8" t="s">
        <v>35</v>
      </c>
      <c r="I19" s="8" t="s">
        <v>1445</v>
      </c>
      <c r="J19" s="59" t="s">
        <v>97</v>
      </c>
      <c r="K19" s="8" t="s">
        <v>37</v>
      </c>
      <c r="L19" s="41">
        <v>1</v>
      </c>
      <c r="M19" s="8" t="s">
        <v>66</v>
      </c>
      <c r="N19" s="8">
        <v>4</v>
      </c>
      <c r="O19" s="8" t="s">
        <v>39</v>
      </c>
      <c r="P19" s="8" t="s">
        <v>1177</v>
      </c>
      <c r="Q19" s="8" t="s">
        <v>54</v>
      </c>
      <c r="R19" s="8">
        <v>0</v>
      </c>
      <c r="S19" s="8" t="s">
        <v>72</v>
      </c>
      <c r="T19" s="14">
        <v>7000000</v>
      </c>
      <c r="U19" s="14">
        <f t="shared" si="0"/>
        <v>28000000</v>
      </c>
      <c r="V19" s="5">
        <f t="shared" si="1"/>
        <v>28000000</v>
      </c>
      <c r="W19" s="8" t="s">
        <v>43</v>
      </c>
      <c r="X19" s="8" t="s">
        <v>43</v>
      </c>
      <c r="Y19" s="8" t="s">
        <v>478</v>
      </c>
      <c r="Z19" s="8">
        <v>5111150</v>
      </c>
      <c r="AA19" s="9" t="s">
        <v>479</v>
      </c>
      <c r="AB19" s="8"/>
      <c r="AC19" s="8" t="s">
        <v>81</v>
      </c>
      <c r="AD19" s="19" t="s">
        <v>1042</v>
      </c>
      <c r="AE19" s="8" t="s">
        <v>399</v>
      </c>
      <c r="AF19" s="8"/>
      <c r="AG19" s="8"/>
    </row>
    <row r="20" spans="1:33" s="6" customFormat="1" ht="129" customHeight="1" x14ac:dyDescent="0.3">
      <c r="A20" s="8" t="s">
        <v>827</v>
      </c>
      <c r="B20" s="8" t="s">
        <v>81</v>
      </c>
      <c r="C20" s="34">
        <v>16</v>
      </c>
      <c r="D20" s="8" t="s">
        <v>1054</v>
      </c>
      <c r="E20" s="8"/>
      <c r="F20" s="8"/>
      <c r="G20" s="19" t="s">
        <v>530</v>
      </c>
      <c r="H20" s="8" t="s">
        <v>35</v>
      </c>
      <c r="I20" s="8" t="s">
        <v>1442</v>
      </c>
      <c r="J20" s="59" t="s">
        <v>419</v>
      </c>
      <c r="K20" s="8" t="s">
        <v>37</v>
      </c>
      <c r="L20" s="41">
        <v>1</v>
      </c>
      <c r="M20" s="8" t="s">
        <v>66</v>
      </c>
      <c r="N20" s="8">
        <v>4</v>
      </c>
      <c r="O20" s="8" t="s">
        <v>39</v>
      </c>
      <c r="P20" s="8" t="s">
        <v>1177</v>
      </c>
      <c r="Q20" s="8" t="s">
        <v>54</v>
      </c>
      <c r="R20" s="8">
        <v>0</v>
      </c>
      <c r="S20" s="8" t="s">
        <v>72</v>
      </c>
      <c r="T20" s="14">
        <v>5000000</v>
      </c>
      <c r="U20" s="14">
        <f t="shared" si="0"/>
        <v>20000000</v>
      </c>
      <c r="V20" s="5">
        <f t="shared" si="1"/>
        <v>20000000</v>
      </c>
      <c r="W20" s="8" t="s">
        <v>43</v>
      </c>
      <c r="X20" s="8" t="s">
        <v>43</v>
      </c>
      <c r="Y20" s="8" t="s">
        <v>476</v>
      </c>
      <c r="Z20" s="8">
        <v>5111150</v>
      </c>
      <c r="AA20" s="9" t="s">
        <v>477</v>
      </c>
      <c r="AB20" s="8"/>
      <c r="AC20" s="8" t="s">
        <v>81</v>
      </c>
      <c r="AD20" s="19" t="s">
        <v>1042</v>
      </c>
      <c r="AE20" s="8" t="s">
        <v>399</v>
      </c>
      <c r="AF20" s="8"/>
      <c r="AG20" s="8"/>
    </row>
    <row r="21" spans="1:33" s="6" customFormat="1" ht="129" customHeight="1" x14ac:dyDescent="0.3">
      <c r="A21" s="8" t="s">
        <v>99</v>
      </c>
      <c r="B21" s="8" t="s">
        <v>81</v>
      </c>
      <c r="C21" s="34">
        <v>19</v>
      </c>
      <c r="D21" s="8" t="s">
        <v>1055</v>
      </c>
      <c r="E21" s="8"/>
      <c r="F21" s="8"/>
      <c r="G21" s="19" t="s">
        <v>533</v>
      </c>
      <c r="H21" s="8" t="s">
        <v>35</v>
      </c>
      <c r="I21" s="8" t="s">
        <v>1443</v>
      </c>
      <c r="J21" s="59" t="s">
        <v>422</v>
      </c>
      <c r="K21" s="8" t="s">
        <v>37</v>
      </c>
      <c r="L21" s="41">
        <v>1</v>
      </c>
      <c r="M21" s="8" t="s">
        <v>66</v>
      </c>
      <c r="N21" s="8">
        <v>4</v>
      </c>
      <c r="O21" s="8" t="s">
        <v>39</v>
      </c>
      <c r="P21" s="8" t="s">
        <v>1177</v>
      </c>
      <c r="Q21" s="8" t="s">
        <v>54</v>
      </c>
      <c r="R21" s="8">
        <v>0</v>
      </c>
      <c r="S21" s="8" t="s">
        <v>72</v>
      </c>
      <c r="T21" s="14">
        <v>5500000</v>
      </c>
      <c r="U21" s="14">
        <f t="shared" si="0"/>
        <v>22000000</v>
      </c>
      <c r="V21" s="14">
        <f>U21</f>
        <v>22000000</v>
      </c>
      <c r="W21" s="8" t="s">
        <v>43</v>
      </c>
      <c r="X21" s="8" t="s">
        <v>43</v>
      </c>
      <c r="Y21" s="8" t="s">
        <v>484</v>
      </c>
      <c r="Z21" s="8">
        <v>5111150</v>
      </c>
      <c r="AA21" s="9" t="s">
        <v>485</v>
      </c>
      <c r="AB21" s="8"/>
      <c r="AC21" s="8" t="s">
        <v>81</v>
      </c>
      <c r="AD21" s="19" t="s">
        <v>987</v>
      </c>
      <c r="AE21" s="8" t="s">
        <v>399</v>
      </c>
      <c r="AF21" s="8"/>
      <c r="AG21" s="8"/>
    </row>
    <row r="22" spans="1:33" s="6" customFormat="1" ht="129" customHeight="1" x14ac:dyDescent="0.3">
      <c r="A22" s="8" t="s">
        <v>830</v>
      </c>
      <c r="B22" s="8" t="s">
        <v>81</v>
      </c>
      <c r="C22" s="34">
        <v>20</v>
      </c>
      <c r="D22" s="8" t="s">
        <v>1046</v>
      </c>
      <c r="E22" s="8"/>
      <c r="F22" s="8"/>
      <c r="G22" s="19" t="s">
        <v>534</v>
      </c>
      <c r="H22" s="8" t="s">
        <v>35</v>
      </c>
      <c r="I22" s="8" t="s">
        <v>1443</v>
      </c>
      <c r="J22" s="59" t="s">
        <v>423</v>
      </c>
      <c r="K22" s="8" t="s">
        <v>37</v>
      </c>
      <c r="L22" s="41">
        <v>1</v>
      </c>
      <c r="M22" s="8" t="s">
        <v>66</v>
      </c>
      <c r="N22" s="8">
        <v>4</v>
      </c>
      <c r="O22" s="8" t="s">
        <v>39</v>
      </c>
      <c r="P22" s="8" t="s">
        <v>1177</v>
      </c>
      <c r="Q22" s="8" t="s">
        <v>40</v>
      </c>
      <c r="R22" s="8">
        <v>1</v>
      </c>
      <c r="S22" s="8" t="s">
        <v>72</v>
      </c>
      <c r="T22" s="14">
        <v>5500000</v>
      </c>
      <c r="U22" s="14">
        <f t="shared" si="0"/>
        <v>22000000</v>
      </c>
      <c r="V22" s="14">
        <f>U22</f>
        <v>22000000</v>
      </c>
      <c r="W22" s="8" t="s">
        <v>43</v>
      </c>
      <c r="X22" s="8" t="s">
        <v>43</v>
      </c>
      <c r="Y22" s="8" t="s">
        <v>220</v>
      </c>
      <c r="Z22" s="8">
        <v>5111150</v>
      </c>
      <c r="AA22" s="9" t="s">
        <v>221</v>
      </c>
      <c r="AB22" s="8"/>
      <c r="AC22" s="8" t="s">
        <v>81</v>
      </c>
      <c r="AD22" s="19" t="s">
        <v>1042</v>
      </c>
      <c r="AE22" s="8" t="s">
        <v>399</v>
      </c>
      <c r="AF22" s="8"/>
      <c r="AG22" s="8"/>
    </row>
    <row r="23" spans="1:33" s="6" customFormat="1" ht="129" customHeight="1" x14ac:dyDescent="0.3">
      <c r="A23" s="8" t="s">
        <v>555</v>
      </c>
      <c r="B23" s="8" t="s">
        <v>48</v>
      </c>
      <c r="C23" s="34">
        <v>22</v>
      </c>
      <c r="D23" s="8" t="s">
        <v>1164</v>
      </c>
      <c r="E23" s="8"/>
      <c r="F23" s="8"/>
      <c r="G23" s="19" t="s">
        <v>563</v>
      </c>
      <c r="H23" s="8" t="s">
        <v>35</v>
      </c>
      <c r="I23" s="8" t="s">
        <v>1436</v>
      </c>
      <c r="J23" s="59" t="s">
        <v>424</v>
      </c>
      <c r="K23" s="8" t="s">
        <v>37</v>
      </c>
      <c r="L23" s="41">
        <v>1</v>
      </c>
      <c r="M23" s="8" t="s">
        <v>66</v>
      </c>
      <c r="N23" s="8">
        <v>4</v>
      </c>
      <c r="O23" s="8" t="s">
        <v>39</v>
      </c>
      <c r="P23" s="8" t="s">
        <v>1177</v>
      </c>
      <c r="Q23" s="8" t="s">
        <v>54</v>
      </c>
      <c r="R23" s="8">
        <v>0</v>
      </c>
      <c r="S23" s="8" t="s">
        <v>41</v>
      </c>
      <c r="T23" s="14">
        <v>11000000</v>
      </c>
      <c r="U23" s="14">
        <f t="shared" si="0"/>
        <v>44000000</v>
      </c>
      <c r="V23" s="14">
        <f>+U23</f>
        <v>44000000</v>
      </c>
      <c r="W23" s="8" t="s">
        <v>42</v>
      </c>
      <c r="X23" s="8" t="s">
        <v>43</v>
      </c>
      <c r="Y23" s="8" t="s">
        <v>49</v>
      </c>
      <c r="Z23" s="8">
        <v>5111150</v>
      </c>
      <c r="AA23" s="9" t="s">
        <v>425</v>
      </c>
      <c r="AB23" s="8"/>
      <c r="AC23" s="8" t="s">
        <v>48</v>
      </c>
      <c r="AD23" s="19" t="s">
        <v>450</v>
      </c>
      <c r="AE23" s="8" t="s">
        <v>399</v>
      </c>
      <c r="AF23" s="8"/>
      <c r="AG23" s="8"/>
    </row>
    <row r="24" spans="1:33" s="6" customFormat="1" ht="129" customHeight="1" x14ac:dyDescent="0.3">
      <c r="A24" s="8" t="s">
        <v>560</v>
      </c>
      <c r="B24" s="8" t="s">
        <v>48</v>
      </c>
      <c r="C24" s="34">
        <v>23</v>
      </c>
      <c r="D24" s="8" t="s">
        <v>1164</v>
      </c>
      <c r="E24" s="8"/>
      <c r="F24" s="8"/>
      <c r="G24" s="19" t="s">
        <v>1102</v>
      </c>
      <c r="H24" s="8" t="s">
        <v>35</v>
      </c>
      <c r="I24" s="8" t="s">
        <v>1436</v>
      </c>
      <c r="J24" s="59" t="s">
        <v>426</v>
      </c>
      <c r="K24" s="8" t="s">
        <v>37</v>
      </c>
      <c r="L24" s="41">
        <v>1</v>
      </c>
      <c r="M24" s="8" t="s">
        <v>66</v>
      </c>
      <c r="N24" s="8">
        <v>4</v>
      </c>
      <c r="O24" s="8" t="s">
        <v>39</v>
      </c>
      <c r="P24" s="8" t="s">
        <v>1177</v>
      </c>
      <c r="Q24" s="8" t="s">
        <v>54</v>
      </c>
      <c r="R24" s="8">
        <v>0</v>
      </c>
      <c r="S24" s="8" t="s">
        <v>41</v>
      </c>
      <c r="T24" s="14">
        <v>11000000</v>
      </c>
      <c r="U24" s="14">
        <f t="shared" si="0"/>
        <v>44000000</v>
      </c>
      <c r="V24" s="14">
        <f>+U24</f>
        <v>44000000</v>
      </c>
      <c r="W24" s="8" t="s">
        <v>42</v>
      </c>
      <c r="X24" s="8" t="s">
        <v>43</v>
      </c>
      <c r="Y24" s="8" t="s">
        <v>49</v>
      </c>
      <c r="Z24" s="8">
        <v>5111150</v>
      </c>
      <c r="AA24" s="9" t="s">
        <v>425</v>
      </c>
      <c r="AB24" s="8"/>
      <c r="AC24" s="8" t="s">
        <v>48</v>
      </c>
      <c r="AD24" s="19" t="s">
        <v>405</v>
      </c>
      <c r="AE24" s="8" t="s">
        <v>399</v>
      </c>
      <c r="AF24" s="8"/>
      <c r="AG24" s="8"/>
    </row>
    <row r="25" spans="1:33" s="6" customFormat="1" ht="129" customHeight="1" x14ac:dyDescent="0.3">
      <c r="A25" s="8" t="s">
        <v>561</v>
      </c>
      <c r="B25" s="8" t="s">
        <v>48</v>
      </c>
      <c r="C25" s="34">
        <v>24</v>
      </c>
      <c r="D25" s="8" t="s">
        <v>1164</v>
      </c>
      <c r="E25" s="8"/>
      <c r="F25" s="8"/>
      <c r="G25" s="19" t="s">
        <v>556</v>
      </c>
      <c r="H25" s="8" t="s">
        <v>44</v>
      </c>
      <c r="I25" s="8" t="s">
        <v>1422</v>
      </c>
      <c r="J25" s="59" t="s">
        <v>1162</v>
      </c>
      <c r="K25" s="8" t="s">
        <v>37</v>
      </c>
      <c r="L25" s="41">
        <v>1</v>
      </c>
      <c r="M25" s="8" t="s">
        <v>66</v>
      </c>
      <c r="N25" s="8">
        <v>4</v>
      </c>
      <c r="O25" s="8" t="s">
        <v>39</v>
      </c>
      <c r="P25" s="8" t="s">
        <v>1177</v>
      </c>
      <c r="Q25" s="8" t="s">
        <v>54</v>
      </c>
      <c r="R25" s="8">
        <v>0</v>
      </c>
      <c r="S25" s="8" t="s">
        <v>41</v>
      </c>
      <c r="T25" s="14">
        <v>3500000</v>
      </c>
      <c r="U25" s="14">
        <f t="shared" si="0"/>
        <v>14000000</v>
      </c>
      <c r="V25" s="14">
        <f>+U25</f>
        <v>14000000</v>
      </c>
      <c r="W25" s="8" t="s">
        <v>42</v>
      </c>
      <c r="X25" s="8" t="s">
        <v>43</v>
      </c>
      <c r="Y25" s="8" t="s">
        <v>49</v>
      </c>
      <c r="Z25" s="8">
        <v>5111150</v>
      </c>
      <c r="AA25" s="9" t="s">
        <v>425</v>
      </c>
      <c r="AB25" s="8"/>
      <c r="AC25" s="8" t="s">
        <v>48</v>
      </c>
      <c r="AD25" s="19" t="s">
        <v>450</v>
      </c>
      <c r="AE25" s="8" t="s">
        <v>399</v>
      </c>
      <c r="AF25" s="8"/>
      <c r="AG25" s="8"/>
    </row>
    <row r="26" spans="1:33" s="6" customFormat="1" ht="129" customHeight="1" x14ac:dyDescent="0.3">
      <c r="A26" s="8" t="s">
        <v>123</v>
      </c>
      <c r="B26" s="8" t="s">
        <v>104</v>
      </c>
      <c r="C26" s="34">
        <v>39</v>
      </c>
      <c r="D26" s="8">
        <v>80161504</v>
      </c>
      <c r="E26" s="8">
        <v>1</v>
      </c>
      <c r="F26" s="8"/>
      <c r="G26" s="19" t="s">
        <v>551</v>
      </c>
      <c r="H26" s="8" t="s">
        <v>35</v>
      </c>
      <c r="I26" s="8" t="s">
        <v>1445</v>
      </c>
      <c r="J26" s="59" t="s">
        <v>1446</v>
      </c>
      <c r="K26" s="8" t="s">
        <v>37</v>
      </c>
      <c r="L26" s="41">
        <v>1</v>
      </c>
      <c r="M26" s="8" t="s">
        <v>66</v>
      </c>
      <c r="N26" s="8">
        <v>4</v>
      </c>
      <c r="O26" s="8" t="s">
        <v>39</v>
      </c>
      <c r="P26" s="8" t="s">
        <v>1177</v>
      </c>
      <c r="Q26" s="8" t="s">
        <v>54</v>
      </c>
      <c r="R26" s="8">
        <v>0</v>
      </c>
      <c r="S26" s="8" t="s">
        <v>41</v>
      </c>
      <c r="T26" s="14">
        <v>7000000</v>
      </c>
      <c r="U26" s="14">
        <f>+T26*N26</f>
        <v>28000000</v>
      </c>
      <c r="V26" s="14">
        <f>U26</f>
        <v>28000000</v>
      </c>
      <c r="W26" s="8" t="s">
        <v>42</v>
      </c>
      <c r="X26" s="8" t="s">
        <v>43</v>
      </c>
      <c r="Y26" s="8" t="s">
        <v>972</v>
      </c>
      <c r="Z26" s="8">
        <v>5111150</v>
      </c>
      <c r="AA26" s="9" t="s">
        <v>457</v>
      </c>
      <c r="AB26" s="8"/>
      <c r="AC26" s="8" t="s">
        <v>104</v>
      </c>
      <c r="AD26" s="19" t="s">
        <v>450</v>
      </c>
      <c r="AE26" s="8" t="s">
        <v>399</v>
      </c>
      <c r="AF26" s="8"/>
      <c r="AG26" s="8"/>
    </row>
    <row r="27" spans="1:33" s="6" customFormat="1" ht="129" customHeight="1" x14ac:dyDescent="0.3">
      <c r="A27" s="8" t="s">
        <v>120</v>
      </c>
      <c r="B27" s="8" t="s">
        <v>104</v>
      </c>
      <c r="C27" s="34">
        <v>37</v>
      </c>
      <c r="D27" s="8">
        <v>80161504</v>
      </c>
      <c r="E27" s="8">
        <v>2</v>
      </c>
      <c r="F27" s="8"/>
      <c r="G27" s="19" t="s">
        <v>1151</v>
      </c>
      <c r="H27" s="8" t="s">
        <v>35</v>
      </c>
      <c r="I27" s="8" t="s">
        <v>1433</v>
      </c>
      <c r="J27" s="59" t="s">
        <v>458</v>
      </c>
      <c r="K27" s="8" t="s">
        <v>37</v>
      </c>
      <c r="L27" s="41">
        <v>1</v>
      </c>
      <c r="M27" s="8" t="s">
        <v>66</v>
      </c>
      <c r="N27" s="8">
        <v>4</v>
      </c>
      <c r="O27" s="8" t="s">
        <v>39</v>
      </c>
      <c r="P27" s="8" t="s">
        <v>1177</v>
      </c>
      <c r="Q27" s="8" t="s">
        <v>54</v>
      </c>
      <c r="R27" s="8">
        <v>0</v>
      </c>
      <c r="S27" s="8" t="s">
        <v>41</v>
      </c>
      <c r="T27" s="14">
        <v>8500000</v>
      </c>
      <c r="U27" s="14">
        <f>+T27*N27</f>
        <v>34000000</v>
      </c>
      <c r="V27" s="14">
        <f>U27</f>
        <v>34000000</v>
      </c>
      <c r="W27" s="8" t="s">
        <v>42</v>
      </c>
      <c r="X27" s="8" t="s">
        <v>43</v>
      </c>
      <c r="Y27" s="8" t="s">
        <v>972</v>
      </c>
      <c r="Z27" s="8">
        <v>5111150</v>
      </c>
      <c r="AA27" s="9" t="s">
        <v>457</v>
      </c>
      <c r="AB27" s="8"/>
      <c r="AC27" s="8" t="s">
        <v>104</v>
      </c>
      <c r="AD27" s="19" t="s">
        <v>450</v>
      </c>
      <c r="AE27" s="8" t="s">
        <v>399</v>
      </c>
      <c r="AF27" s="8"/>
      <c r="AG27" s="8"/>
    </row>
    <row r="28" spans="1:33" s="6" customFormat="1" ht="129" customHeight="1" x14ac:dyDescent="0.3">
      <c r="A28" s="8" t="s">
        <v>118</v>
      </c>
      <c r="B28" s="8" t="s">
        <v>104</v>
      </c>
      <c r="C28" s="34">
        <v>36</v>
      </c>
      <c r="D28" s="8">
        <v>80161504</v>
      </c>
      <c r="E28" s="8">
        <v>3</v>
      </c>
      <c r="F28" s="8"/>
      <c r="G28" s="19" t="s">
        <v>549</v>
      </c>
      <c r="H28" s="8" t="s">
        <v>44</v>
      </c>
      <c r="I28" s="8" t="s">
        <v>1443</v>
      </c>
      <c r="J28" s="59" t="s">
        <v>1447</v>
      </c>
      <c r="K28" s="8" t="s">
        <v>37</v>
      </c>
      <c r="L28" s="41">
        <v>1</v>
      </c>
      <c r="M28" s="8" t="s">
        <v>66</v>
      </c>
      <c r="N28" s="8">
        <v>4</v>
      </c>
      <c r="O28" s="8" t="s">
        <v>39</v>
      </c>
      <c r="P28" s="8" t="s">
        <v>1177</v>
      </c>
      <c r="Q28" s="8" t="s">
        <v>54</v>
      </c>
      <c r="R28" s="8">
        <v>0</v>
      </c>
      <c r="S28" s="8" t="s">
        <v>41</v>
      </c>
      <c r="T28" s="14">
        <v>5500000</v>
      </c>
      <c r="U28" s="14">
        <f>+T28*N28</f>
        <v>22000000</v>
      </c>
      <c r="V28" s="14">
        <f>U28</f>
        <v>22000000</v>
      </c>
      <c r="W28" s="8" t="s">
        <v>42</v>
      </c>
      <c r="X28" s="8" t="s">
        <v>43</v>
      </c>
      <c r="Y28" s="8" t="s">
        <v>972</v>
      </c>
      <c r="Z28" s="8">
        <v>5111150</v>
      </c>
      <c r="AA28" s="9" t="s">
        <v>457</v>
      </c>
      <c r="AB28" s="8"/>
      <c r="AC28" s="8" t="s">
        <v>104</v>
      </c>
      <c r="AD28" s="19" t="s">
        <v>450</v>
      </c>
      <c r="AE28" s="8" t="s">
        <v>399</v>
      </c>
      <c r="AF28" s="8"/>
      <c r="AG28" s="8"/>
    </row>
    <row r="29" spans="1:33" s="6" customFormat="1" ht="129" customHeight="1" x14ac:dyDescent="0.3">
      <c r="A29" s="8" t="s">
        <v>58</v>
      </c>
      <c r="B29" s="8" t="s">
        <v>61</v>
      </c>
      <c r="C29" s="34">
        <v>43</v>
      </c>
      <c r="D29" s="8">
        <v>80111607</v>
      </c>
      <c r="E29" s="8"/>
      <c r="F29" s="8"/>
      <c r="G29" s="19" t="s">
        <v>564</v>
      </c>
      <c r="H29" s="8" t="s">
        <v>35</v>
      </c>
      <c r="I29" s="8" t="s">
        <v>1438</v>
      </c>
      <c r="J29" s="59" t="s">
        <v>565</v>
      </c>
      <c r="K29" s="8" t="s">
        <v>37</v>
      </c>
      <c r="L29" s="41">
        <v>1</v>
      </c>
      <c r="M29" s="8" t="s">
        <v>66</v>
      </c>
      <c r="N29" s="8">
        <v>4</v>
      </c>
      <c r="O29" s="8" t="s">
        <v>39</v>
      </c>
      <c r="P29" s="8" t="s">
        <v>1177</v>
      </c>
      <c r="Q29" s="8" t="s">
        <v>54</v>
      </c>
      <c r="R29" s="8">
        <v>0</v>
      </c>
      <c r="S29" s="8" t="s">
        <v>41</v>
      </c>
      <c r="T29" s="14">
        <v>12700000</v>
      </c>
      <c r="U29" s="14">
        <f t="shared" ref="U29:U32" si="2">+T29*N29</f>
        <v>50800000</v>
      </c>
      <c r="V29" s="14">
        <f t="shared" ref="V29:V32" si="3">U29</f>
        <v>50800000</v>
      </c>
      <c r="W29" s="8" t="s">
        <v>42</v>
      </c>
      <c r="X29" s="8" t="s">
        <v>43</v>
      </c>
      <c r="Y29" s="8" t="s">
        <v>60</v>
      </c>
      <c r="Z29" s="8" t="s">
        <v>566</v>
      </c>
      <c r="AA29" s="9" t="s">
        <v>567</v>
      </c>
      <c r="AB29" s="8"/>
      <c r="AC29" s="8" t="s">
        <v>61</v>
      </c>
      <c r="AD29" s="19" t="s">
        <v>450</v>
      </c>
      <c r="AE29" s="8" t="s">
        <v>399</v>
      </c>
      <c r="AF29" s="8"/>
      <c r="AG29" s="8"/>
    </row>
    <row r="30" spans="1:33" s="6" customFormat="1" ht="129" customHeight="1" x14ac:dyDescent="0.3">
      <c r="A30" s="8" t="s">
        <v>69</v>
      </c>
      <c r="B30" s="8" t="s">
        <v>61</v>
      </c>
      <c r="C30" s="34">
        <v>49</v>
      </c>
      <c r="D30" s="8">
        <v>80161504</v>
      </c>
      <c r="E30" s="8"/>
      <c r="F30" s="8"/>
      <c r="G30" s="19" t="s">
        <v>577</v>
      </c>
      <c r="H30" s="8" t="s">
        <v>35</v>
      </c>
      <c r="I30" s="8" t="s">
        <v>1431</v>
      </c>
      <c r="J30" s="59" t="s">
        <v>578</v>
      </c>
      <c r="K30" s="8" t="s">
        <v>37</v>
      </c>
      <c r="L30" s="41">
        <v>1</v>
      </c>
      <c r="M30" s="8" t="s">
        <v>66</v>
      </c>
      <c r="N30" s="8">
        <v>4</v>
      </c>
      <c r="O30" s="8" t="s">
        <v>39</v>
      </c>
      <c r="P30" s="8" t="s">
        <v>1177</v>
      </c>
      <c r="Q30" s="8" t="s">
        <v>54</v>
      </c>
      <c r="R30" s="8">
        <v>0</v>
      </c>
      <c r="S30" s="8" t="s">
        <v>72</v>
      </c>
      <c r="T30" s="14">
        <v>7500000</v>
      </c>
      <c r="U30" s="14">
        <f t="shared" si="2"/>
        <v>30000000</v>
      </c>
      <c r="V30" s="14">
        <f t="shared" si="3"/>
        <v>30000000</v>
      </c>
      <c r="W30" s="8" t="s">
        <v>42</v>
      </c>
      <c r="X30" s="8" t="s">
        <v>43</v>
      </c>
      <c r="Y30" s="8" t="s">
        <v>579</v>
      </c>
      <c r="Z30" s="8" t="s">
        <v>580</v>
      </c>
      <c r="AA30" s="9" t="s">
        <v>581</v>
      </c>
      <c r="AB30" s="8"/>
      <c r="AC30" s="8" t="s">
        <v>61</v>
      </c>
      <c r="AD30" s="19" t="s">
        <v>984</v>
      </c>
      <c r="AE30" s="8" t="s">
        <v>399</v>
      </c>
      <c r="AF30" s="8"/>
      <c r="AG30" s="8"/>
    </row>
    <row r="31" spans="1:33" s="6" customFormat="1" ht="129" customHeight="1" x14ac:dyDescent="0.3">
      <c r="A31" s="8" t="s">
        <v>71</v>
      </c>
      <c r="B31" s="8" t="s">
        <v>61</v>
      </c>
      <c r="C31" s="34">
        <v>50</v>
      </c>
      <c r="D31" s="8">
        <v>80161504</v>
      </c>
      <c r="E31" s="8"/>
      <c r="F31" s="8"/>
      <c r="G31" s="19" t="s">
        <v>582</v>
      </c>
      <c r="H31" s="8" t="s">
        <v>35</v>
      </c>
      <c r="I31" s="8" t="s">
        <v>1445</v>
      </c>
      <c r="J31" s="59" t="s">
        <v>583</v>
      </c>
      <c r="K31" s="8" t="s">
        <v>37</v>
      </c>
      <c r="L31" s="41">
        <v>1</v>
      </c>
      <c r="M31" s="8" t="s">
        <v>66</v>
      </c>
      <c r="N31" s="8">
        <v>4</v>
      </c>
      <c r="O31" s="8" t="s">
        <v>39</v>
      </c>
      <c r="P31" s="8" t="s">
        <v>1177</v>
      </c>
      <c r="Q31" s="8" t="s">
        <v>54</v>
      </c>
      <c r="R31" s="8">
        <v>0</v>
      </c>
      <c r="S31" s="8" t="s">
        <v>72</v>
      </c>
      <c r="T31" s="14">
        <v>7000000</v>
      </c>
      <c r="U31" s="14">
        <f t="shared" si="2"/>
        <v>28000000</v>
      </c>
      <c r="V31" s="14">
        <f t="shared" si="3"/>
        <v>28000000</v>
      </c>
      <c r="W31" s="8" t="s">
        <v>42</v>
      </c>
      <c r="X31" s="8" t="s">
        <v>43</v>
      </c>
      <c r="Y31" s="8" t="s">
        <v>579</v>
      </c>
      <c r="Z31" s="8" t="s">
        <v>580</v>
      </c>
      <c r="AA31" s="9" t="s">
        <v>581</v>
      </c>
      <c r="AB31" s="8"/>
      <c r="AC31" s="8" t="s">
        <v>61</v>
      </c>
      <c r="AD31" s="19" t="s">
        <v>984</v>
      </c>
      <c r="AE31" s="8" t="s">
        <v>399</v>
      </c>
      <c r="AF31" s="8"/>
      <c r="AG31" s="8"/>
    </row>
    <row r="32" spans="1:33" s="6" customFormat="1" ht="129" customHeight="1" x14ac:dyDescent="0.3">
      <c r="A32" s="8" t="s">
        <v>584</v>
      </c>
      <c r="B32" s="8" t="s">
        <v>61</v>
      </c>
      <c r="C32" s="34">
        <v>51</v>
      </c>
      <c r="D32" s="8">
        <v>80161504</v>
      </c>
      <c r="E32" s="8"/>
      <c r="F32" s="8"/>
      <c r="G32" s="19" t="s">
        <v>585</v>
      </c>
      <c r="H32" s="8" t="s">
        <v>35</v>
      </c>
      <c r="I32" s="8" t="s">
        <v>1444</v>
      </c>
      <c r="J32" s="59" t="s">
        <v>586</v>
      </c>
      <c r="K32" s="8" t="s">
        <v>37</v>
      </c>
      <c r="L32" s="41">
        <v>1</v>
      </c>
      <c r="M32" s="8" t="s">
        <v>66</v>
      </c>
      <c r="N32" s="8">
        <v>4</v>
      </c>
      <c r="O32" s="8" t="s">
        <v>39</v>
      </c>
      <c r="P32" s="8" t="s">
        <v>1177</v>
      </c>
      <c r="Q32" s="8" t="s">
        <v>54</v>
      </c>
      <c r="R32" s="8">
        <v>0</v>
      </c>
      <c r="S32" s="8" t="s">
        <v>72</v>
      </c>
      <c r="T32" s="14">
        <v>6000000</v>
      </c>
      <c r="U32" s="14">
        <f t="shared" si="2"/>
        <v>24000000</v>
      </c>
      <c r="V32" s="14">
        <f t="shared" si="3"/>
        <v>24000000</v>
      </c>
      <c r="W32" s="8" t="s">
        <v>42</v>
      </c>
      <c r="X32" s="8" t="s">
        <v>43</v>
      </c>
      <c r="Y32" s="8" t="s">
        <v>579</v>
      </c>
      <c r="Z32" s="8" t="s">
        <v>580</v>
      </c>
      <c r="AA32" s="9" t="s">
        <v>581</v>
      </c>
      <c r="AB32" s="8"/>
      <c r="AC32" s="8" t="s">
        <v>61</v>
      </c>
      <c r="AD32" s="19" t="s">
        <v>984</v>
      </c>
      <c r="AE32" s="8" t="s">
        <v>399</v>
      </c>
      <c r="AF32" s="8"/>
      <c r="AG32" s="8"/>
    </row>
    <row r="33" spans="1:33" s="6" customFormat="1" ht="129" customHeight="1" x14ac:dyDescent="0.3">
      <c r="A33" s="8" t="s">
        <v>887</v>
      </c>
      <c r="B33" s="8" t="s">
        <v>146</v>
      </c>
      <c r="C33" s="34">
        <v>201</v>
      </c>
      <c r="D33" s="8" t="s">
        <v>142</v>
      </c>
      <c r="E33" s="8"/>
      <c r="F33" s="8" t="s">
        <v>1458</v>
      </c>
      <c r="G33" s="19" t="s">
        <v>486</v>
      </c>
      <c r="H33" s="8" t="s">
        <v>35</v>
      </c>
      <c r="I33" s="8" t="s">
        <v>1430</v>
      </c>
      <c r="J33" s="59" t="s">
        <v>267</v>
      </c>
      <c r="K33" s="8" t="s">
        <v>37</v>
      </c>
      <c r="L33" s="41">
        <v>1</v>
      </c>
      <c r="M33" s="8" t="s">
        <v>66</v>
      </c>
      <c r="N33" s="8">
        <v>4</v>
      </c>
      <c r="O33" s="8" t="s">
        <v>39</v>
      </c>
      <c r="P33" s="8" t="s">
        <v>1177</v>
      </c>
      <c r="Q33" s="8" t="s">
        <v>40</v>
      </c>
      <c r="R33" s="8">
        <v>1</v>
      </c>
      <c r="S33" s="8" t="s">
        <v>41</v>
      </c>
      <c r="T33" s="14">
        <v>7000000</v>
      </c>
      <c r="U33" s="14">
        <f t="shared" ref="U33:U46" si="4">+N33*T33</f>
        <v>28000000</v>
      </c>
      <c r="V33" s="14">
        <f t="shared" ref="V33:V55" si="5">+U33</f>
        <v>28000000</v>
      </c>
      <c r="W33" s="8" t="s">
        <v>42</v>
      </c>
      <c r="X33" s="8" t="s">
        <v>43</v>
      </c>
      <c r="Y33" s="8" t="s">
        <v>414</v>
      </c>
      <c r="Z33" s="8">
        <v>5111150</v>
      </c>
      <c r="AA33" s="9" t="s">
        <v>1185</v>
      </c>
      <c r="AB33" s="8"/>
      <c r="AC33" s="8" t="s">
        <v>146</v>
      </c>
      <c r="AD33" s="19" t="s">
        <v>405</v>
      </c>
      <c r="AE33" s="8" t="s">
        <v>399</v>
      </c>
      <c r="AF33" s="8"/>
      <c r="AG33" s="8"/>
    </row>
    <row r="34" spans="1:33" s="6" customFormat="1" ht="129" customHeight="1" x14ac:dyDescent="0.3">
      <c r="A34" s="8" t="s">
        <v>888</v>
      </c>
      <c r="B34" s="8" t="s">
        <v>146</v>
      </c>
      <c r="C34" s="34">
        <v>202</v>
      </c>
      <c r="D34" s="8" t="s">
        <v>1071</v>
      </c>
      <c r="E34" s="8">
        <v>1</v>
      </c>
      <c r="F34" s="8" t="s">
        <v>1453</v>
      </c>
      <c r="G34" s="19" t="s">
        <v>1223</v>
      </c>
      <c r="H34" s="8" t="s">
        <v>35</v>
      </c>
      <c r="I34" s="8" t="s">
        <v>1430</v>
      </c>
      <c r="J34" s="59" t="s">
        <v>268</v>
      </c>
      <c r="K34" s="8" t="s">
        <v>37</v>
      </c>
      <c r="L34" s="41">
        <v>1</v>
      </c>
      <c r="M34" s="8" t="s">
        <v>66</v>
      </c>
      <c r="N34" s="8">
        <v>4</v>
      </c>
      <c r="O34" s="8" t="s">
        <v>39</v>
      </c>
      <c r="P34" s="8" t="s">
        <v>1177</v>
      </c>
      <c r="Q34" s="8" t="s">
        <v>54</v>
      </c>
      <c r="R34" s="8">
        <v>0</v>
      </c>
      <c r="S34" s="8" t="s">
        <v>72</v>
      </c>
      <c r="T34" s="14">
        <v>7000000</v>
      </c>
      <c r="U34" s="14">
        <f t="shared" ref="U34:U41" si="6">+N34*T34</f>
        <v>28000000</v>
      </c>
      <c r="V34" s="14">
        <f t="shared" ref="V34:V41" si="7">+U34</f>
        <v>28000000</v>
      </c>
      <c r="W34" s="8" t="s">
        <v>42</v>
      </c>
      <c r="X34" s="8" t="s">
        <v>43</v>
      </c>
      <c r="Y34" s="8" t="s">
        <v>973</v>
      </c>
      <c r="Z34" s="8">
        <v>5111150</v>
      </c>
      <c r="AA34" s="9" t="s">
        <v>974</v>
      </c>
      <c r="AB34" s="8"/>
      <c r="AC34" s="8" t="s">
        <v>146</v>
      </c>
      <c r="AD34" s="19" t="s">
        <v>985</v>
      </c>
      <c r="AE34" s="8" t="s">
        <v>399</v>
      </c>
      <c r="AF34" s="8"/>
      <c r="AG34" s="8"/>
    </row>
    <row r="35" spans="1:33" s="6" customFormat="1" ht="129" customHeight="1" x14ac:dyDescent="0.3">
      <c r="A35" s="8" t="s">
        <v>889</v>
      </c>
      <c r="B35" s="8" t="s">
        <v>146</v>
      </c>
      <c r="C35" s="34">
        <v>203</v>
      </c>
      <c r="D35" s="8" t="s">
        <v>1071</v>
      </c>
      <c r="E35" s="8"/>
      <c r="F35" s="8" t="s">
        <v>1450</v>
      </c>
      <c r="G35" s="19" t="s">
        <v>487</v>
      </c>
      <c r="H35" s="8" t="s">
        <v>35</v>
      </c>
      <c r="I35" s="8" t="s">
        <v>1437</v>
      </c>
      <c r="J35" s="59" t="s">
        <v>143</v>
      </c>
      <c r="K35" s="8" t="s">
        <v>37</v>
      </c>
      <c r="L35" s="41">
        <v>1</v>
      </c>
      <c r="M35" s="8" t="s">
        <v>66</v>
      </c>
      <c r="N35" s="8">
        <v>4</v>
      </c>
      <c r="O35" s="8" t="s">
        <v>39</v>
      </c>
      <c r="P35" s="8" t="s">
        <v>1177</v>
      </c>
      <c r="Q35" s="8" t="s">
        <v>40</v>
      </c>
      <c r="R35" s="8">
        <v>1</v>
      </c>
      <c r="S35" s="8" t="s">
        <v>41</v>
      </c>
      <c r="T35" s="14">
        <v>12000000</v>
      </c>
      <c r="U35" s="14">
        <f t="shared" si="6"/>
        <v>48000000</v>
      </c>
      <c r="V35" s="14">
        <f t="shared" si="7"/>
        <v>48000000</v>
      </c>
      <c r="W35" s="8" t="s">
        <v>42</v>
      </c>
      <c r="X35" s="8" t="s">
        <v>43</v>
      </c>
      <c r="Y35" s="8" t="s">
        <v>1110</v>
      </c>
      <c r="Z35" s="8">
        <v>5111150</v>
      </c>
      <c r="AA35" s="9" t="s">
        <v>1111</v>
      </c>
      <c r="AB35" s="8"/>
      <c r="AC35" s="8" t="s">
        <v>146</v>
      </c>
      <c r="AD35" s="19" t="s">
        <v>405</v>
      </c>
      <c r="AE35" s="8" t="s">
        <v>399</v>
      </c>
      <c r="AF35" s="8"/>
      <c r="AG35" s="8"/>
    </row>
    <row r="36" spans="1:33" s="6" customFormat="1" ht="129" customHeight="1" x14ac:dyDescent="0.3">
      <c r="A36" s="8" t="s">
        <v>890</v>
      </c>
      <c r="B36" s="8" t="s">
        <v>146</v>
      </c>
      <c r="C36" s="34">
        <v>204</v>
      </c>
      <c r="D36" s="8" t="s">
        <v>1071</v>
      </c>
      <c r="E36" s="8"/>
      <c r="F36" s="8" t="s">
        <v>1451</v>
      </c>
      <c r="G36" s="19" t="s">
        <v>488</v>
      </c>
      <c r="H36" s="8" t="s">
        <v>35</v>
      </c>
      <c r="I36" s="8" t="s">
        <v>1432</v>
      </c>
      <c r="J36" s="59" t="s">
        <v>269</v>
      </c>
      <c r="K36" s="8" t="s">
        <v>37</v>
      </c>
      <c r="L36" s="41">
        <v>1</v>
      </c>
      <c r="M36" s="8" t="s">
        <v>66</v>
      </c>
      <c r="N36" s="8">
        <v>4</v>
      </c>
      <c r="O36" s="8" t="s">
        <v>39</v>
      </c>
      <c r="P36" s="8" t="s">
        <v>1177</v>
      </c>
      <c r="Q36" s="8" t="s">
        <v>40</v>
      </c>
      <c r="R36" s="8">
        <v>1</v>
      </c>
      <c r="S36" s="8" t="s">
        <v>41</v>
      </c>
      <c r="T36" s="14">
        <v>8000000</v>
      </c>
      <c r="U36" s="14">
        <f t="shared" si="6"/>
        <v>32000000</v>
      </c>
      <c r="V36" s="14">
        <f t="shared" si="7"/>
        <v>32000000</v>
      </c>
      <c r="W36" s="8" t="s">
        <v>42</v>
      </c>
      <c r="X36" s="8" t="s">
        <v>43</v>
      </c>
      <c r="Y36" s="8" t="s">
        <v>352</v>
      </c>
      <c r="Z36" s="8">
        <v>5111150</v>
      </c>
      <c r="AA36" s="9" t="s">
        <v>393</v>
      </c>
      <c r="AB36" s="8"/>
      <c r="AC36" s="8" t="s">
        <v>146</v>
      </c>
      <c r="AD36" s="19" t="s">
        <v>405</v>
      </c>
      <c r="AE36" s="8" t="s">
        <v>399</v>
      </c>
      <c r="AF36" s="8"/>
      <c r="AG36" s="8"/>
    </row>
    <row r="37" spans="1:33" s="6" customFormat="1" ht="129" customHeight="1" x14ac:dyDescent="0.3">
      <c r="A37" s="8" t="s">
        <v>891</v>
      </c>
      <c r="B37" s="8" t="s">
        <v>146</v>
      </c>
      <c r="C37" s="34">
        <v>205</v>
      </c>
      <c r="D37" s="8" t="s">
        <v>1071</v>
      </c>
      <c r="E37" s="8"/>
      <c r="F37" s="8" t="s">
        <v>1451</v>
      </c>
      <c r="G37" s="19" t="s">
        <v>489</v>
      </c>
      <c r="H37" s="8" t="s">
        <v>35</v>
      </c>
      <c r="I37" s="8" t="s">
        <v>1430</v>
      </c>
      <c r="J37" s="59" t="s">
        <v>270</v>
      </c>
      <c r="K37" s="8" t="s">
        <v>37</v>
      </c>
      <c r="L37" s="41">
        <v>1</v>
      </c>
      <c r="M37" s="8" t="s">
        <v>66</v>
      </c>
      <c r="N37" s="8">
        <v>4</v>
      </c>
      <c r="O37" s="8" t="s">
        <v>39</v>
      </c>
      <c r="P37" s="8" t="s">
        <v>1177</v>
      </c>
      <c r="Q37" s="8" t="s">
        <v>40</v>
      </c>
      <c r="R37" s="8">
        <v>1</v>
      </c>
      <c r="S37" s="8" t="s">
        <v>41</v>
      </c>
      <c r="T37" s="14">
        <v>7000000</v>
      </c>
      <c r="U37" s="14">
        <f t="shared" si="6"/>
        <v>28000000</v>
      </c>
      <c r="V37" s="14">
        <f t="shared" si="7"/>
        <v>28000000</v>
      </c>
      <c r="W37" s="8" t="s">
        <v>42</v>
      </c>
      <c r="X37" s="8" t="s">
        <v>43</v>
      </c>
      <c r="Y37" s="8" t="s">
        <v>352</v>
      </c>
      <c r="Z37" s="8">
        <v>5111150</v>
      </c>
      <c r="AA37" s="9" t="s">
        <v>393</v>
      </c>
      <c r="AB37" s="8"/>
      <c r="AC37" s="8" t="s">
        <v>146</v>
      </c>
      <c r="AD37" s="19" t="s">
        <v>405</v>
      </c>
      <c r="AE37" s="8" t="s">
        <v>399</v>
      </c>
      <c r="AF37" s="8"/>
      <c r="AG37" s="8"/>
    </row>
    <row r="38" spans="1:33" s="6" customFormat="1" ht="129" customHeight="1" x14ac:dyDescent="0.3">
      <c r="A38" s="8" t="s">
        <v>926</v>
      </c>
      <c r="B38" s="8" t="s">
        <v>146</v>
      </c>
      <c r="C38" s="34">
        <v>240</v>
      </c>
      <c r="D38" s="8" t="s">
        <v>1072</v>
      </c>
      <c r="E38" s="8">
        <v>1</v>
      </c>
      <c r="F38" s="8" t="s">
        <v>1452</v>
      </c>
      <c r="G38" s="19" t="s">
        <v>1224</v>
      </c>
      <c r="H38" s="8" t="s">
        <v>35</v>
      </c>
      <c r="I38" s="8" t="s">
        <v>1430</v>
      </c>
      <c r="J38" s="59" t="s">
        <v>353</v>
      </c>
      <c r="K38" s="8" t="s">
        <v>37</v>
      </c>
      <c r="L38" s="41">
        <v>1</v>
      </c>
      <c r="M38" s="8" t="s">
        <v>66</v>
      </c>
      <c r="N38" s="8">
        <v>4</v>
      </c>
      <c r="O38" s="8" t="s">
        <v>39</v>
      </c>
      <c r="P38" s="8" t="s">
        <v>1177</v>
      </c>
      <c r="Q38" s="8" t="s">
        <v>54</v>
      </c>
      <c r="R38" s="8">
        <v>0</v>
      </c>
      <c r="S38" s="8" t="s">
        <v>72</v>
      </c>
      <c r="T38" s="14">
        <v>7000000</v>
      </c>
      <c r="U38" s="14">
        <f t="shared" si="6"/>
        <v>28000000</v>
      </c>
      <c r="V38" s="14">
        <f t="shared" si="7"/>
        <v>28000000</v>
      </c>
      <c r="W38" s="8" t="s">
        <v>42</v>
      </c>
      <c r="X38" s="8" t="s">
        <v>43</v>
      </c>
      <c r="Y38" s="8" t="s">
        <v>397</v>
      </c>
      <c r="Z38" s="8">
        <v>5111150</v>
      </c>
      <c r="AA38" s="9" t="s">
        <v>398</v>
      </c>
      <c r="AB38" s="8"/>
      <c r="AC38" s="8" t="s">
        <v>146</v>
      </c>
      <c r="AD38" s="19" t="s">
        <v>985</v>
      </c>
      <c r="AE38" s="8" t="s">
        <v>399</v>
      </c>
      <c r="AF38" s="8"/>
      <c r="AG38" s="8"/>
    </row>
    <row r="39" spans="1:33" s="6" customFormat="1" ht="129" customHeight="1" x14ac:dyDescent="0.3">
      <c r="A39" s="8" t="s">
        <v>947</v>
      </c>
      <c r="B39" s="8" t="s">
        <v>146</v>
      </c>
      <c r="C39" s="34">
        <v>264</v>
      </c>
      <c r="D39" s="8" t="s">
        <v>1077</v>
      </c>
      <c r="E39" s="8">
        <v>1</v>
      </c>
      <c r="F39" s="8" t="s">
        <v>1456</v>
      </c>
      <c r="G39" s="19" t="s">
        <v>499</v>
      </c>
      <c r="H39" s="8" t="s">
        <v>35</v>
      </c>
      <c r="I39" s="8" t="s">
        <v>1432</v>
      </c>
      <c r="J39" s="59" t="s">
        <v>354</v>
      </c>
      <c r="K39" s="8" t="s">
        <v>37</v>
      </c>
      <c r="L39" s="41">
        <v>1</v>
      </c>
      <c r="M39" s="8" t="s">
        <v>66</v>
      </c>
      <c r="N39" s="8">
        <v>4</v>
      </c>
      <c r="O39" s="8" t="s">
        <v>39</v>
      </c>
      <c r="P39" s="8" t="s">
        <v>1177</v>
      </c>
      <c r="Q39" s="8" t="s">
        <v>54</v>
      </c>
      <c r="R39" s="8">
        <v>0</v>
      </c>
      <c r="S39" s="8" t="s">
        <v>72</v>
      </c>
      <c r="T39" s="14">
        <v>8000000</v>
      </c>
      <c r="U39" s="14">
        <f t="shared" si="6"/>
        <v>32000000</v>
      </c>
      <c r="V39" s="14">
        <f t="shared" si="7"/>
        <v>32000000</v>
      </c>
      <c r="W39" s="8" t="s">
        <v>42</v>
      </c>
      <c r="X39" s="8" t="s">
        <v>43</v>
      </c>
      <c r="Y39" s="8" t="s">
        <v>973</v>
      </c>
      <c r="Z39" s="8">
        <v>5111150</v>
      </c>
      <c r="AA39" s="9" t="s">
        <v>974</v>
      </c>
      <c r="AB39" s="8"/>
      <c r="AC39" s="8" t="s">
        <v>146</v>
      </c>
      <c r="AD39" s="19" t="s">
        <v>985</v>
      </c>
      <c r="AE39" s="8" t="s">
        <v>399</v>
      </c>
      <c r="AF39" s="8"/>
      <c r="AG39" s="8"/>
    </row>
    <row r="40" spans="1:33" s="6" customFormat="1" ht="129" customHeight="1" x14ac:dyDescent="0.3">
      <c r="A40" s="8" t="s">
        <v>943</v>
      </c>
      <c r="B40" s="8" t="s">
        <v>146</v>
      </c>
      <c r="C40" s="34">
        <v>260</v>
      </c>
      <c r="D40" s="8" t="s">
        <v>1075</v>
      </c>
      <c r="E40" s="8">
        <v>1</v>
      </c>
      <c r="F40" s="8" t="s">
        <v>1454</v>
      </c>
      <c r="G40" s="19" t="s">
        <v>497</v>
      </c>
      <c r="H40" s="8" t="s">
        <v>35</v>
      </c>
      <c r="I40" s="8" t="s">
        <v>1430</v>
      </c>
      <c r="J40" s="59" t="s">
        <v>1148</v>
      </c>
      <c r="K40" s="8" t="s">
        <v>37</v>
      </c>
      <c r="L40" s="41">
        <v>1</v>
      </c>
      <c r="M40" s="8" t="s">
        <v>66</v>
      </c>
      <c r="N40" s="8">
        <v>4</v>
      </c>
      <c r="O40" s="8" t="s">
        <v>39</v>
      </c>
      <c r="P40" s="8" t="s">
        <v>1177</v>
      </c>
      <c r="Q40" s="8" t="s">
        <v>54</v>
      </c>
      <c r="R40" s="8">
        <v>0</v>
      </c>
      <c r="S40" s="8" t="s">
        <v>72</v>
      </c>
      <c r="T40" s="14">
        <v>7000000</v>
      </c>
      <c r="U40" s="14">
        <f t="shared" si="6"/>
        <v>28000000</v>
      </c>
      <c r="V40" s="14">
        <f t="shared" si="7"/>
        <v>28000000</v>
      </c>
      <c r="W40" s="8" t="s">
        <v>42</v>
      </c>
      <c r="X40" s="8" t="s">
        <v>43</v>
      </c>
      <c r="Y40" s="8" t="s">
        <v>493</v>
      </c>
      <c r="Z40" s="8">
        <v>5111150</v>
      </c>
      <c r="AA40" s="9" t="s">
        <v>494</v>
      </c>
      <c r="AB40" s="8"/>
      <c r="AC40" s="8" t="s">
        <v>146</v>
      </c>
      <c r="AD40" s="19" t="s">
        <v>985</v>
      </c>
      <c r="AE40" s="8" t="s">
        <v>399</v>
      </c>
      <c r="AF40" s="8"/>
      <c r="AG40" s="8"/>
    </row>
    <row r="41" spans="1:33" s="6" customFormat="1" ht="129" customHeight="1" x14ac:dyDescent="0.3">
      <c r="A41" s="8" t="s">
        <v>945</v>
      </c>
      <c r="B41" s="8" t="s">
        <v>146</v>
      </c>
      <c r="C41" s="34">
        <v>262</v>
      </c>
      <c r="D41" s="8">
        <v>80161500</v>
      </c>
      <c r="E41" s="8"/>
      <c r="F41" s="8" t="s">
        <v>1455</v>
      </c>
      <c r="G41" s="19" t="s">
        <v>498</v>
      </c>
      <c r="H41" s="8" t="s">
        <v>44</v>
      </c>
      <c r="I41" s="8" t="s">
        <v>1426</v>
      </c>
      <c r="J41" s="59" t="s">
        <v>1149</v>
      </c>
      <c r="K41" s="8" t="s">
        <v>37</v>
      </c>
      <c r="L41" s="41">
        <v>1</v>
      </c>
      <c r="M41" s="8" t="s">
        <v>66</v>
      </c>
      <c r="N41" s="8">
        <v>4</v>
      </c>
      <c r="O41" s="8" t="s">
        <v>39</v>
      </c>
      <c r="P41" s="8" t="s">
        <v>1177</v>
      </c>
      <c r="Q41" s="8" t="s">
        <v>54</v>
      </c>
      <c r="R41" s="8">
        <v>0</v>
      </c>
      <c r="S41" s="8" t="s">
        <v>72</v>
      </c>
      <c r="T41" s="14">
        <v>5500000</v>
      </c>
      <c r="U41" s="14">
        <f t="shared" si="6"/>
        <v>22000000</v>
      </c>
      <c r="V41" s="14">
        <f t="shared" si="7"/>
        <v>22000000</v>
      </c>
      <c r="W41" s="8" t="s">
        <v>42</v>
      </c>
      <c r="X41" s="8" t="s">
        <v>43</v>
      </c>
      <c r="Y41" s="8" t="s">
        <v>397</v>
      </c>
      <c r="Z41" s="8">
        <v>5111150</v>
      </c>
      <c r="AA41" s="9" t="s">
        <v>398</v>
      </c>
      <c r="AB41" s="8"/>
      <c r="AC41" s="8" t="s">
        <v>146</v>
      </c>
      <c r="AD41" s="19" t="s">
        <v>985</v>
      </c>
      <c r="AE41" s="8" t="s">
        <v>399</v>
      </c>
      <c r="AF41" s="8"/>
      <c r="AG41" s="8"/>
    </row>
    <row r="42" spans="1:33" s="6" customFormat="1" ht="129" customHeight="1" x14ac:dyDescent="0.3">
      <c r="A42" s="8" t="s">
        <v>955</v>
      </c>
      <c r="B42" s="8" t="s">
        <v>146</v>
      </c>
      <c r="C42" s="34">
        <v>275</v>
      </c>
      <c r="D42" s="8">
        <v>80111600</v>
      </c>
      <c r="E42" s="8"/>
      <c r="F42" s="8" t="s">
        <v>1457</v>
      </c>
      <c r="G42" s="19" t="s">
        <v>1188</v>
      </c>
      <c r="H42" s="8" t="s">
        <v>35</v>
      </c>
      <c r="I42" s="8" t="s">
        <v>1436</v>
      </c>
      <c r="J42" s="59" t="s">
        <v>283</v>
      </c>
      <c r="K42" s="8" t="s">
        <v>37</v>
      </c>
      <c r="L42" s="41">
        <v>1</v>
      </c>
      <c r="M42" s="8" t="s">
        <v>66</v>
      </c>
      <c r="N42" s="8">
        <v>4</v>
      </c>
      <c r="O42" s="8" t="s">
        <v>39</v>
      </c>
      <c r="P42" s="8" t="s">
        <v>1177</v>
      </c>
      <c r="Q42" s="8" t="s">
        <v>54</v>
      </c>
      <c r="R42" s="8">
        <v>0</v>
      </c>
      <c r="S42" s="8" t="s">
        <v>72</v>
      </c>
      <c r="T42" s="14">
        <v>11000000</v>
      </c>
      <c r="U42" s="14">
        <f t="shared" si="4"/>
        <v>44000000</v>
      </c>
      <c r="V42" s="14">
        <f t="shared" si="5"/>
        <v>44000000</v>
      </c>
      <c r="W42" s="8" t="s">
        <v>42</v>
      </c>
      <c r="X42" s="8" t="s">
        <v>43</v>
      </c>
      <c r="Y42" s="8" t="s">
        <v>408</v>
      </c>
      <c r="Z42" s="8">
        <v>5111150</v>
      </c>
      <c r="AA42" s="9" t="s">
        <v>975</v>
      </c>
      <c r="AB42" s="8"/>
      <c r="AC42" s="8" t="s">
        <v>146</v>
      </c>
      <c r="AD42" s="19" t="s">
        <v>473</v>
      </c>
      <c r="AE42" s="8" t="s">
        <v>399</v>
      </c>
      <c r="AF42" s="8"/>
      <c r="AG42" s="8"/>
    </row>
    <row r="43" spans="1:33" s="6" customFormat="1" ht="129" customHeight="1" x14ac:dyDescent="0.3">
      <c r="A43" s="8" t="s">
        <v>957</v>
      </c>
      <c r="B43" s="8" t="s">
        <v>146</v>
      </c>
      <c r="C43" s="34">
        <v>277</v>
      </c>
      <c r="D43" s="8">
        <v>80111600</v>
      </c>
      <c r="E43" s="8"/>
      <c r="F43" s="8" t="s">
        <v>1460</v>
      </c>
      <c r="G43" s="19" t="s">
        <v>1153</v>
      </c>
      <c r="H43" s="8" t="s">
        <v>35</v>
      </c>
      <c r="I43" s="8" t="s">
        <v>1430</v>
      </c>
      <c r="J43" s="59" t="s">
        <v>1459</v>
      </c>
      <c r="K43" s="8" t="s">
        <v>37</v>
      </c>
      <c r="L43" s="41">
        <v>1</v>
      </c>
      <c r="M43" s="8" t="s">
        <v>66</v>
      </c>
      <c r="N43" s="8">
        <v>4</v>
      </c>
      <c r="O43" s="8" t="s">
        <v>39</v>
      </c>
      <c r="P43" s="8" t="s">
        <v>1177</v>
      </c>
      <c r="Q43" s="8" t="s">
        <v>54</v>
      </c>
      <c r="R43" s="8">
        <v>0</v>
      </c>
      <c r="S43" s="8" t="s">
        <v>72</v>
      </c>
      <c r="T43" s="14">
        <v>7000000</v>
      </c>
      <c r="U43" s="14">
        <f t="shared" si="4"/>
        <v>28000000</v>
      </c>
      <c r="V43" s="14">
        <f t="shared" si="5"/>
        <v>28000000</v>
      </c>
      <c r="W43" s="8" t="s">
        <v>42</v>
      </c>
      <c r="X43" s="8" t="s">
        <v>43</v>
      </c>
      <c r="Y43" s="8" t="s">
        <v>408</v>
      </c>
      <c r="Z43" s="8">
        <v>5111150</v>
      </c>
      <c r="AA43" s="9" t="s">
        <v>975</v>
      </c>
      <c r="AB43" s="8"/>
      <c r="AC43" s="8" t="s">
        <v>146</v>
      </c>
      <c r="AD43" s="19" t="s">
        <v>473</v>
      </c>
      <c r="AE43" s="8" t="s">
        <v>399</v>
      </c>
      <c r="AF43" s="8"/>
      <c r="AG43" s="8"/>
    </row>
    <row r="44" spans="1:33" s="6" customFormat="1" ht="129" customHeight="1" x14ac:dyDescent="0.3">
      <c r="A44" s="8" t="s">
        <v>958</v>
      </c>
      <c r="B44" s="8" t="s">
        <v>146</v>
      </c>
      <c r="C44" s="34">
        <v>278</v>
      </c>
      <c r="D44" s="8">
        <v>80111600</v>
      </c>
      <c r="E44" s="8"/>
      <c r="F44" s="8" t="s">
        <v>1462</v>
      </c>
      <c r="G44" s="19" t="s">
        <v>1154</v>
      </c>
      <c r="H44" s="8" t="s">
        <v>44</v>
      </c>
      <c r="I44" s="8" t="s">
        <v>1422</v>
      </c>
      <c r="J44" s="59" t="s">
        <v>1461</v>
      </c>
      <c r="K44" s="8" t="s">
        <v>37</v>
      </c>
      <c r="L44" s="41">
        <v>1</v>
      </c>
      <c r="M44" s="8" t="s">
        <v>66</v>
      </c>
      <c r="N44" s="8">
        <v>4</v>
      </c>
      <c r="O44" s="8" t="s">
        <v>39</v>
      </c>
      <c r="P44" s="8" t="s">
        <v>1177</v>
      </c>
      <c r="Q44" s="8" t="s">
        <v>54</v>
      </c>
      <c r="R44" s="8">
        <v>0</v>
      </c>
      <c r="S44" s="8" t="s">
        <v>72</v>
      </c>
      <c r="T44" s="14">
        <v>3500000</v>
      </c>
      <c r="U44" s="14">
        <f t="shared" si="4"/>
        <v>14000000</v>
      </c>
      <c r="V44" s="14">
        <f t="shared" si="5"/>
        <v>14000000</v>
      </c>
      <c r="W44" s="8" t="s">
        <v>42</v>
      </c>
      <c r="X44" s="8" t="s">
        <v>43</v>
      </c>
      <c r="Y44" s="8" t="s">
        <v>408</v>
      </c>
      <c r="Z44" s="8">
        <v>5111150</v>
      </c>
      <c r="AA44" s="9" t="s">
        <v>975</v>
      </c>
      <c r="AB44" s="8"/>
      <c r="AC44" s="8" t="s">
        <v>146</v>
      </c>
      <c r="AD44" s="19" t="s">
        <v>473</v>
      </c>
      <c r="AE44" s="8" t="s">
        <v>399</v>
      </c>
      <c r="AF44" s="8"/>
      <c r="AG44" s="8"/>
    </row>
    <row r="45" spans="1:33" s="6" customFormat="1" ht="129" customHeight="1" x14ac:dyDescent="0.3">
      <c r="A45" s="8" t="s">
        <v>959</v>
      </c>
      <c r="B45" s="8" t="s">
        <v>146</v>
      </c>
      <c r="C45" s="34">
        <v>279</v>
      </c>
      <c r="D45" s="8">
        <v>80111600</v>
      </c>
      <c r="E45" s="8"/>
      <c r="F45" s="8" t="s">
        <v>1464</v>
      </c>
      <c r="G45" s="19" t="s">
        <v>1189</v>
      </c>
      <c r="H45" s="8" t="s">
        <v>44</v>
      </c>
      <c r="I45" s="8" t="s">
        <v>1422</v>
      </c>
      <c r="J45" s="59" t="s">
        <v>1463</v>
      </c>
      <c r="K45" s="8" t="s">
        <v>37</v>
      </c>
      <c r="L45" s="41">
        <v>1</v>
      </c>
      <c r="M45" s="8" t="s">
        <v>66</v>
      </c>
      <c r="N45" s="8">
        <v>4</v>
      </c>
      <c r="O45" s="8" t="s">
        <v>39</v>
      </c>
      <c r="P45" s="8" t="s">
        <v>1177</v>
      </c>
      <c r="Q45" s="8" t="s">
        <v>54</v>
      </c>
      <c r="R45" s="8">
        <v>0</v>
      </c>
      <c r="S45" s="8" t="s">
        <v>72</v>
      </c>
      <c r="T45" s="14">
        <v>3500000</v>
      </c>
      <c r="U45" s="14">
        <f t="shared" si="4"/>
        <v>14000000</v>
      </c>
      <c r="V45" s="14">
        <f t="shared" si="5"/>
        <v>14000000</v>
      </c>
      <c r="W45" s="8" t="s">
        <v>42</v>
      </c>
      <c r="X45" s="8" t="s">
        <v>43</v>
      </c>
      <c r="Y45" s="8" t="s">
        <v>408</v>
      </c>
      <c r="Z45" s="8">
        <v>5111150</v>
      </c>
      <c r="AA45" s="9" t="s">
        <v>975</v>
      </c>
      <c r="AB45" s="8"/>
      <c r="AC45" s="8" t="s">
        <v>146</v>
      </c>
      <c r="AD45" s="19" t="s">
        <v>473</v>
      </c>
      <c r="AE45" s="8" t="s">
        <v>399</v>
      </c>
      <c r="AF45" s="8"/>
      <c r="AG45" s="8"/>
    </row>
    <row r="46" spans="1:33" s="6" customFormat="1" ht="129" customHeight="1" x14ac:dyDescent="0.3">
      <c r="A46" s="8" t="s">
        <v>960</v>
      </c>
      <c r="B46" s="8" t="s">
        <v>146</v>
      </c>
      <c r="C46" s="34">
        <v>280</v>
      </c>
      <c r="D46" s="8">
        <v>80111600</v>
      </c>
      <c r="E46" s="8"/>
      <c r="F46" s="8" t="s">
        <v>1466</v>
      </c>
      <c r="G46" s="19" t="s">
        <v>1155</v>
      </c>
      <c r="H46" s="8" t="s">
        <v>44</v>
      </c>
      <c r="I46" s="8" t="s">
        <v>1425</v>
      </c>
      <c r="J46" s="59" t="s">
        <v>1465</v>
      </c>
      <c r="K46" s="8" t="s">
        <v>37</v>
      </c>
      <c r="L46" s="41">
        <v>1</v>
      </c>
      <c r="M46" s="8" t="s">
        <v>66</v>
      </c>
      <c r="N46" s="8">
        <v>4</v>
      </c>
      <c r="O46" s="8" t="s">
        <v>39</v>
      </c>
      <c r="P46" s="8" t="s">
        <v>1177</v>
      </c>
      <c r="Q46" s="8" t="s">
        <v>54</v>
      </c>
      <c r="R46" s="8">
        <v>0</v>
      </c>
      <c r="S46" s="8" t="s">
        <v>72</v>
      </c>
      <c r="T46" s="14">
        <v>5000000</v>
      </c>
      <c r="U46" s="14">
        <f t="shared" si="4"/>
        <v>20000000</v>
      </c>
      <c r="V46" s="14">
        <f t="shared" si="5"/>
        <v>20000000</v>
      </c>
      <c r="W46" s="8" t="s">
        <v>42</v>
      </c>
      <c r="X46" s="8" t="s">
        <v>43</v>
      </c>
      <c r="Y46" s="8" t="s">
        <v>408</v>
      </c>
      <c r="Z46" s="8">
        <v>5111150</v>
      </c>
      <c r="AA46" s="9" t="s">
        <v>975</v>
      </c>
      <c r="AB46" s="8"/>
      <c r="AC46" s="8" t="s">
        <v>146</v>
      </c>
      <c r="AD46" s="19" t="s">
        <v>473</v>
      </c>
      <c r="AE46" s="8" t="s">
        <v>399</v>
      </c>
      <c r="AF46" s="8"/>
      <c r="AG46" s="8"/>
    </row>
    <row r="47" spans="1:33" s="6" customFormat="1" ht="129" customHeight="1" x14ac:dyDescent="0.3">
      <c r="A47" s="8" t="s">
        <v>962</v>
      </c>
      <c r="B47" s="8" t="s">
        <v>146</v>
      </c>
      <c r="C47" s="34">
        <v>282</v>
      </c>
      <c r="D47" s="8">
        <v>80111600</v>
      </c>
      <c r="E47" s="8"/>
      <c r="F47" s="8" t="s">
        <v>1468</v>
      </c>
      <c r="G47" s="19" t="s">
        <v>411</v>
      </c>
      <c r="H47" s="8" t="s">
        <v>44</v>
      </c>
      <c r="I47" s="8" t="s">
        <v>159</v>
      </c>
      <c r="J47" s="59" t="s">
        <v>1467</v>
      </c>
      <c r="K47" s="8">
        <v>1</v>
      </c>
      <c r="L47" s="41" t="s">
        <v>66</v>
      </c>
      <c r="M47" s="8">
        <v>4</v>
      </c>
      <c r="N47" s="8" t="s">
        <v>39</v>
      </c>
      <c r="O47" s="8" t="s">
        <v>1177</v>
      </c>
      <c r="P47" s="8" t="s">
        <v>54</v>
      </c>
      <c r="Q47" s="8">
        <v>0</v>
      </c>
      <c r="R47" s="8" t="s">
        <v>72</v>
      </c>
      <c r="S47" s="8">
        <v>3000000</v>
      </c>
      <c r="T47" s="14">
        <f t="shared" ref="T47" si="8">+M47*S47</f>
        <v>12000000</v>
      </c>
      <c r="U47" s="14">
        <f t="shared" ref="U47" si="9">+T47</f>
        <v>12000000</v>
      </c>
      <c r="V47" s="14" t="s">
        <v>42</v>
      </c>
      <c r="W47" s="8" t="s">
        <v>43</v>
      </c>
      <c r="X47" s="8" t="s">
        <v>408</v>
      </c>
      <c r="Y47" s="8">
        <v>5111150</v>
      </c>
      <c r="Z47" s="8" t="s">
        <v>975</v>
      </c>
      <c r="AA47" s="9"/>
      <c r="AB47" s="8" t="s">
        <v>146</v>
      </c>
      <c r="AC47" s="8" t="s">
        <v>473</v>
      </c>
      <c r="AD47" s="19" t="s">
        <v>399</v>
      </c>
      <c r="AE47" s="8"/>
      <c r="AF47" s="8"/>
      <c r="AG47" s="8"/>
    </row>
    <row r="48" spans="1:33" s="6" customFormat="1" ht="129" customHeight="1" x14ac:dyDescent="0.3">
      <c r="A48" s="8" t="s">
        <v>976</v>
      </c>
      <c r="B48" s="8" t="s">
        <v>103</v>
      </c>
      <c r="C48" s="34">
        <v>293</v>
      </c>
      <c r="D48" s="8">
        <v>80161500</v>
      </c>
      <c r="E48" s="8"/>
      <c r="F48" s="8"/>
      <c r="G48" s="19" t="s">
        <v>1190</v>
      </c>
      <c r="H48" s="8" t="s">
        <v>35</v>
      </c>
      <c r="I48" s="8" t="s">
        <v>1437</v>
      </c>
      <c r="J48" s="59" t="s">
        <v>1472</v>
      </c>
      <c r="K48" s="8" t="s">
        <v>37</v>
      </c>
      <c r="L48" s="41">
        <v>1</v>
      </c>
      <c r="M48" s="8" t="s">
        <v>66</v>
      </c>
      <c r="N48" s="8">
        <v>4</v>
      </c>
      <c r="O48" s="8" t="s">
        <v>39</v>
      </c>
      <c r="P48" s="8" t="s">
        <v>1177</v>
      </c>
      <c r="Q48" s="8" t="s">
        <v>54</v>
      </c>
      <c r="R48" s="8">
        <v>1</v>
      </c>
      <c r="S48" s="8" t="s">
        <v>41</v>
      </c>
      <c r="T48" s="14">
        <v>12000000</v>
      </c>
      <c r="U48" s="14">
        <f>+T48*N48</f>
        <v>48000000</v>
      </c>
      <c r="V48" s="14">
        <f t="shared" si="5"/>
        <v>48000000</v>
      </c>
      <c r="W48" s="8" t="s">
        <v>42</v>
      </c>
      <c r="X48" s="8" t="s">
        <v>43</v>
      </c>
      <c r="Y48" s="8" t="s">
        <v>977</v>
      </c>
      <c r="Z48" s="8">
        <v>5111150</v>
      </c>
      <c r="AA48" s="9" t="s">
        <v>978</v>
      </c>
      <c r="AB48" s="8"/>
      <c r="AC48" s="8" t="s">
        <v>103</v>
      </c>
      <c r="AD48" s="19" t="s">
        <v>450</v>
      </c>
      <c r="AE48" s="8" t="s">
        <v>399</v>
      </c>
      <c r="AF48" s="8"/>
      <c r="AG48" s="8"/>
    </row>
    <row r="49" spans="1:33" s="6" customFormat="1" ht="129" customHeight="1" x14ac:dyDescent="0.3">
      <c r="A49" s="8" t="s">
        <v>979</v>
      </c>
      <c r="B49" s="8" t="s">
        <v>103</v>
      </c>
      <c r="C49" s="34">
        <v>294</v>
      </c>
      <c r="D49" s="8">
        <v>80161500</v>
      </c>
      <c r="E49" s="8"/>
      <c r="F49" s="8"/>
      <c r="G49" s="19" t="s">
        <v>980</v>
      </c>
      <c r="H49" s="8" t="s">
        <v>35</v>
      </c>
      <c r="I49" s="8" t="s">
        <v>1436</v>
      </c>
      <c r="J49" s="59" t="s">
        <v>1473</v>
      </c>
      <c r="K49" s="8" t="s">
        <v>37</v>
      </c>
      <c r="L49" s="41">
        <v>1</v>
      </c>
      <c r="M49" s="8" t="s">
        <v>66</v>
      </c>
      <c r="N49" s="8">
        <v>4</v>
      </c>
      <c r="O49" s="8" t="s">
        <v>39</v>
      </c>
      <c r="P49" s="8" t="s">
        <v>1177</v>
      </c>
      <c r="Q49" s="8" t="s">
        <v>54</v>
      </c>
      <c r="R49" s="8">
        <v>1</v>
      </c>
      <c r="S49" s="8" t="s">
        <v>41</v>
      </c>
      <c r="T49" s="14">
        <v>11000000</v>
      </c>
      <c r="U49" s="14">
        <f>+T49*N49</f>
        <v>44000000</v>
      </c>
      <c r="V49" s="14">
        <f t="shared" si="5"/>
        <v>44000000</v>
      </c>
      <c r="W49" s="8" t="s">
        <v>42</v>
      </c>
      <c r="X49" s="8" t="s">
        <v>43</v>
      </c>
      <c r="Y49" s="8" t="s">
        <v>977</v>
      </c>
      <c r="Z49" s="8">
        <v>5111150</v>
      </c>
      <c r="AA49" s="9" t="s">
        <v>978</v>
      </c>
      <c r="AB49" s="8"/>
      <c r="AC49" s="8" t="s">
        <v>103</v>
      </c>
      <c r="AD49" s="19" t="s">
        <v>450</v>
      </c>
      <c r="AE49" s="8" t="s">
        <v>399</v>
      </c>
      <c r="AF49" s="8"/>
      <c r="AG49" s="8"/>
    </row>
    <row r="50" spans="1:33" s="6" customFormat="1" ht="129" customHeight="1" x14ac:dyDescent="0.3">
      <c r="A50" s="8" t="s">
        <v>1026</v>
      </c>
      <c r="B50" s="8" t="s">
        <v>227</v>
      </c>
      <c r="C50" s="34">
        <v>312</v>
      </c>
      <c r="D50" s="8">
        <v>80161500</v>
      </c>
      <c r="E50" s="8"/>
      <c r="F50" s="8"/>
      <c r="G50" s="19" t="s">
        <v>993</v>
      </c>
      <c r="H50" s="8" t="s">
        <v>312</v>
      </c>
      <c r="I50" s="8" t="s">
        <v>1430</v>
      </c>
      <c r="J50" s="59" t="s">
        <v>292</v>
      </c>
      <c r="K50" s="8" t="s">
        <v>37</v>
      </c>
      <c r="L50" s="41">
        <v>1</v>
      </c>
      <c r="M50" s="8" t="s">
        <v>66</v>
      </c>
      <c r="N50" s="8">
        <v>4</v>
      </c>
      <c r="O50" s="8" t="s">
        <v>39</v>
      </c>
      <c r="P50" s="8" t="s">
        <v>1177</v>
      </c>
      <c r="Q50" s="8" t="s">
        <v>54</v>
      </c>
      <c r="R50" s="8">
        <v>0</v>
      </c>
      <c r="S50" s="8" t="s">
        <v>41</v>
      </c>
      <c r="T50" s="14">
        <v>7000000</v>
      </c>
      <c r="U50" s="14">
        <f>+T50*N50</f>
        <v>28000000</v>
      </c>
      <c r="V50" s="14">
        <f t="shared" si="5"/>
        <v>28000000</v>
      </c>
      <c r="W50" s="8" t="s">
        <v>42</v>
      </c>
      <c r="X50" s="8"/>
      <c r="Y50" s="8" t="s">
        <v>988</v>
      </c>
      <c r="Z50" s="8">
        <v>5111150</v>
      </c>
      <c r="AA50" s="9" t="s">
        <v>989</v>
      </c>
      <c r="AB50" s="8"/>
      <c r="AC50" s="8" t="s">
        <v>227</v>
      </c>
      <c r="AD50" s="19" t="s">
        <v>450</v>
      </c>
      <c r="AE50" s="8" t="s">
        <v>399</v>
      </c>
      <c r="AF50" s="8"/>
      <c r="AG50" s="8"/>
    </row>
    <row r="51" spans="1:33" s="6" customFormat="1" ht="129" customHeight="1" x14ac:dyDescent="0.3">
      <c r="A51" s="8" t="s">
        <v>310</v>
      </c>
      <c r="B51" s="8" t="s">
        <v>227</v>
      </c>
      <c r="C51" s="34">
        <v>321</v>
      </c>
      <c r="D51" s="8">
        <v>80161500</v>
      </c>
      <c r="E51" s="8"/>
      <c r="F51" s="8"/>
      <c r="G51" s="19" t="s">
        <v>997</v>
      </c>
      <c r="H51" s="8" t="s">
        <v>35</v>
      </c>
      <c r="I51" s="8" t="s">
        <v>1436</v>
      </c>
      <c r="J51" s="59" t="s">
        <v>321</v>
      </c>
      <c r="K51" s="8" t="s">
        <v>37</v>
      </c>
      <c r="L51" s="41">
        <v>1</v>
      </c>
      <c r="M51" s="8" t="s">
        <v>66</v>
      </c>
      <c r="N51" s="8">
        <v>4</v>
      </c>
      <c r="O51" s="8" t="s">
        <v>39</v>
      </c>
      <c r="P51" s="8" t="s">
        <v>1177</v>
      </c>
      <c r="Q51" s="8" t="s">
        <v>54</v>
      </c>
      <c r="R51" s="8">
        <v>0</v>
      </c>
      <c r="S51" s="8" t="s">
        <v>72</v>
      </c>
      <c r="T51" s="14">
        <v>11000000</v>
      </c>
      <c r="U51" s="14">
        <f t="shared" ref="U51:U53" si="10">+T51*N51</f>
        <v>44000000</v>
      </c>
      <c r="V51" s="14">
        <f t="shared" si="5"/>
        <v>44000000</v>
      </c>
      <c r="W51" s="8" t="s">
        <v>42</v>
      </c>
      <c r="X51" s="8" t="s">
        <v>43</v>
      </c>
      <c r="Y51" s="8" t="s">
        <v>322</v>
      </c>
      <c r="Z51" s="8">
        <v>5111150</v>
      </c>
      <c r="AA51" s="9" t="s">
        <v>323</v>
      </c>
      <c r="AB51" s="8"/>
      <c r="AC51" s="8" t="s">
        <v>227</v>
      </c>
      <c r="AD51" s="19" t="s">
        <v>441</v>
      </c>
      <c r="AE51" s="8" t="s">
        <v>399</v>
      </c>
      <c r="AF51" s="8"/>
      <c r="AG51" s="8"/>
    </row>
    <row r="52" spans="1:33" s="6" customFormat="1" ht="129" customHeight="1" x14ac:dyDescent="0.3">
      <c r="A52" s="8" t="s">
        <v>1032</v>
      </c>
      <c r="B52" s="8" t="s">
        <v>227</v>
      </c>
      <c r="C52" s="34">
        <v>323</v>
      </c>
      <c r="D52" s="8">
        <v>80161500</v>
      </c>
      <c r="E52" s="8"/>
      <c r="F52" s="8"/>
      <c r="G52" s="19" t="s">
        <v>998</v>
      </c>
      <c r="H52" s="8" t="s">
        <v>35</v>
      </c>
      <c r="I52" s="8" t="s">
        <v>1428</v>
      </c>
      <c r="J52" s="59" t="s">
        <v>442</v>
      </c>
      <c r="K52" s="8" t="s">
        <v>37</v>
      </c>
      <c r="L52" s="41">
        <v>1</v>
      </c>
      <c r="M52" s="8" t="s">
        <v>66</v>
      </c>
      <c r="N52" s="8">
        <v>4</v>
      </c>
      <c r="O52" s="8" t="s">
        <v>39</v>
      </c>
      <c r="P52" s="8" t="s">
        <v>1177</v>
      </c>
      <c r="Q52" s="8" t="s">
        <v>54</v>
      </c>
      <c r="R52" s="8">
        <v>0</v>
      </c>
      <c r="S52" s="8" t="s">
        <v>72</v>
      </c>
      <c r="T52" s="14">
        <v>6000000</v>
      </c>
      <c r="U52" s="14">
        <f t="shared" si="10"/>
        <v>24000000</v>
      </c>
      <c r="V52" s="14">
        <f t="shared" si="5"/>
        <v>24000000</v>
      </c>
      <c r="W52" s="8" t="s">
        <v>42</v>
      </c>
      <c r="X52" s="8" t="s">
        <v>43</v>
      </c>
      <c r="Y52" s="8" t="s">
        <v>988</v>
      </c>
      <c r="Z52" s="8">
        <v>5111150</v>
      </c>
      <c r="AA52" s="9" t="s">
        <v>989</v>
      </c>
      <c r="AB52" s="8"/>
      <c r="AC52" s="8" t="s">
        <v>227</v>
      </c>
      <c r="AD52" s="19" t="s">
        <v>441</v>
      </c>
      <c r="AE52" s="8" t="s">
        <v>399</v>
      </c>
      <c r="AF52" s="8"/>
      <c r="AG52" s="8"/>
    </row>
    <row r="53" spans="1:33" s="6" customFormat="1" ht="129" customHeight="1" x14ac:dyDescent="0.3">
      <c r="A53" s="8" t="s">
        <v>1033</v>
      </c>
      <c r="B53" s="8" t="s">
        <v>227</v>
      </c>
      <c r="C53" s="34">
        <v>327</v>
      </c>
      <c r="D53" s="8">
        <v>80161500</v>
      </c>
      <c r="E53" s="8"/>
      <c r="F53" s="8"/>
      <c r="G53" s="19" t="s">
        <v>1000</v>
      </c>
      <c r="H53" s="8" t="s">
        <v>35</v>
      </c>
      <c r="I53" s="8" t="s">
        <v>1432</v>
      </c>
      <c r="J53" s="59" t="s">
        <v>1001</v>
      </c>
      <c r="K53" s="8" t="s">
        <v>37</v>
      </c>
      <c r="L53" s="41">
        <v>1</v>
      </c>
      <c r="M53" s="8" t="s">
        <v>66</v>
      </c>
      <c r="N53" s="8">
        <v>4</v>
      </c>
      <c r="O53" s="8" t="s">
        <v>39</v>
      </c>
      <c r="P53" s="8" t="s">
        <v>1177</v>
      </c>
      <c r="Q53" s="8" t="s">
        <v>54</v>
      </c>
      <c r="R53" s="8">
        <v>0</v>
      </c>
      <c r="S53" s="8" t="s">
        <v>72</v>
      </c>
      <c r="T53" s="14">
        <v>8000000</v>
      </c>
      <c r="U53" s="14">
        <f t="shared" si="10"/>
        <v>32000000</v>
      </c>
      <c r="V53" s="14">
        <f t="shared" si="5"/>
        <v>32000000</v>
      </c>
      <c r="W53" s="8" t="s">
        <v>42</v>
      </c>
      <c r="X53" s="8" t="s">
        <v>43</v>
      </c>
      <c r="Y53" s="8" t="s">
        <v>988</v>
      </c>
      <c r="Z53" s="8">
        <v>5111150</v>
      </c>
      <c r="AA53" s="9" t="s">
        <v>989</v>
      </c>
      <c r="AB53" s="8"/>
      <c r="AC53" s="8" t="s">
        <v>227</v>
      </c>
      <c r="AD53" s="19" t="s">
        <v>441</v>
      </c>
      <c r="AE53" s="8" t="s">
        <v>399</v>
      </c>
      <c r="AF53" s="8"/>
      <c r="AG53" s="8"/>
    </row>
    <row r="54" spans="1:33" s="6" customFormat="1" ht="129" customHeight="1" x14ac:dyDescent="0.3">
      <c r="A54" s="8" t="s">
        <v>1094</v>
      </c>
      <c r="B54" s="8" t="s">
        <v>178</v>
      </c>
      <c r="C54" s="34">
        <v>347</v>
      </c>
      <c r="D54" s="8" t="s">
        <v>229</v>
      </c>
      <c r="E54" s="8"/>
      <c r="F54" s="8"/>
      <c r="G54" s="19" t="s">
        <v>1106</v>
      </c>
      <c r="H54" s="8" t="s">
        <v>35</v>
      </c>
      <c r="I54" s="8" t="s">
        <v>1432</v>
      </c>
      <c r="J54" s="59" t="s">
        <v>1090</v>
      </c>
      <c r="K54" s="8" t="s">
        <v>37</v>
      </c>
      <c r="L54" s="41">
        <v>1</v>
      </c>
      <c r="M54" s="8" t="s">
        <v>66</v>
      </c>
      <c r="N54" s="8">
        <v>4</v>
      </c>
      <c r="O54" s="8" t="s">
        <v>39</v>
      </c>
      <c r="P54" s="8" t="s">
        <v>1177</v>
      </c>
      <c r="Q54" s="8" t="s">
        <v>54</v>
      </c>
      <c r="R54" s="8">
        <v>0</v>
      </c>
      <c r="S54" s="8" t="s">
        <v>41</v>
      </c>
      <c r="T54" s="14">
        <v>8000000</v>
      </c>
      <c r="U54" s="14">
        <f>+N54*T54</f>
        <v>32000000</v>
      </c>
      <c r="V54" s="14">
        <f t="shared" si="5"/>
        <v>32000000</v>
      </c>
      <c r="W54" s="8" t="s">
        <v>42</v>
      </c>
      <c r="X54" s="8" t="s">
        <v>43</v>
      </c>
      <c r="Y54" s="8" t="s">
        <v>208</v>
      </c>
      <c r="Z54" s="8">
        <v>5111150</v>
      </c>
      <c r="AA54" s="9" t="s">
        <v>209</v>
      </c>
      <c r="AB54" s="8"/>
      <c r="AC54" s="8" t="s">
        <v>178</v>
      </c>
      <c r="AD54" s="19" t="s">
        <v>450</v>
      </c>
      <c r="AE54" s="8" t="s">
        <v>399</v>
      </c>
      <c r="AF54" s="8"/>
      <c r="AG54" s="8"/>
    </row>
    <row r="55" spans="1:33" s="6" customFormat="1" ht="129" customHeight="1" x14ac:dyDescent="0.3">
      <c r="A55" s="8" t="s">
        <v>1097</v>
      </c>
      <c r="B55" s="8" t="s">
        <v>178</v>
      </c>
      <c r="C55" s="34">
        <v>350</v>
      </c>
      <c r="D55" s="8">
        <v>80161500</v>
      </c>
      <c r="E55" s="8"/>
      <c r="F55" s="8"/>
      <c r="G55" s="19" t="s">
        <v>1091</v>
      </c>
      <c r="H55" s="8" t="s">
        <v>44</v>
      </c>
      <c r="I55" s="8" t="s">
        <v>1438</v>
      </c>
      <c r="J55" s="59" t="s">
        <v>1092</v>
      </c>
      <c r="K55" s="8" t="s">
        <v>37</v>
      </c>
      <c r="L55" s="41">
        <v>1</v>
      </c>
      <c r="M55" s="8" t="s">
        <v>66</v>
      </c>
      <c r="N55" s="8">
        <v>4</v>
      </c>
      <c r="O55" s="8" t="s">
        <v>39</v>
      </c>
      <c r="P55" s="8" t="s">
        <v>1177</v>
      </c>
      <c r="Q55" s="8" t="s">
        <v>54</v>
      </c>
      <c r="R55" s="8">
        <v>0</v>
      </c>
      <c r="S55" s="8" t="s">
        <v>41</v>
      </c>
      <c r="T55" s="14">
        <v>6000000</v>
      </c>
      <c r="U55" s="14">
        <f>+N55*T55</f>
        <v>24000000</v>
      </c>
      <c r="V55" s="14">
        <f t="shared" si="5"/>
        <v>24000000</v>
      </c>
      <c r="W55" s="8" t="s">
        <v>42</v>
      </c>
      <c r="X55" s="8" t="s">
        <v>43</v>
      </c>
      <c r="Y55" s="8" t="s">
        <v>208</v>
      </c>
      <c r="Z55" s="8">
        <v>5111150</v>
      </c>
      <c r="AA55" s="9" t="s">
        <v>209</v>
      </c>
      <c r="AB55" s="8"/>
      <c r="AC55" s="8" t="s">
        <v>178</v>
      </c>
      <c r="AD55" s="19" t="s">
        <v>450</v>
      </c>
      <c r="AE55" s="8" t="s">
        <v>399</v>
      </c>
      <c r="AF55" s="8"/>
      <c r="AG55" s="8"/>
    </row>
    <row r="56" spans="1:33" s="6" customFormat="1" ht="129" customHeight="1" x14ac:dyDescent="0.3">
      <c r="A56" s="8" t="s">
        <v>132</v>
      </c>
      <c r="B56" s="8" t="s">
        <v>133</v>
      </c>
      <c r="C56" s="34">
        <v>76</v>
      </c>
      <c r="D56" s="8" t="s">
        <v>134</v>
      </c>
      <c r="E56" s="8"/>
      <c r="F56" s="8"/>
      <c r="G56" s="19" t="s">
        <v>646</v>
      </c>
      <c r="H56" s="8" t="s">
        <v>35</v>
      </c>
      <c r="I56" s="8" t="s">
        <v>1435</v>
      </c>
      <c r="J56" s="59" t="s">
        <v>135</v>
      </c>
      <c r="K56" s="8" t="s">
        <v>37</v>
      </c>
      <c r="L56" s="41" t="s">
        <v>66</v>
      </c>
      <c r="M56" s="8">
        <v>4</v>
      </c>
      <c r="N56" s="8" t="s">
        <v>39</v>
      </c>
      <c r="O56" s="8" t="s">
        <v>54</v>
      </c>
      <c r="P56" s="8" t="s">
        <v>72</v>
      </c>
      <c r="Q56" s="8">
        <v>10500000</v>
      </c>
      <c r="R56" s="8">
        <v>42000000</v>
      </c>
      <c r="S56" s="8">
        <v>42000000</v>
      </c>
      <c r="T56" s="14" t="s">
        <v>42</v>
      </c>
      <c r="U56" s="14" t="s">
        <v>43</v>
      </c>
      <c r="V56" s="14" t="s">
        <v>140</v>
      </c>
      <c r="W56" s="8">
        <v>5111150</v>
      </c>
      <c r="X56" s="8" t="s">
        <v>141</v>
      </c>
      <c r="Y56" s="8"/>
      <c r="Z56" s="8" t="s">
        <v>133</v>
      </c>
      <c r="AA56" s="9" t="s">
        <v>986</v>
      </c>
      <c r="AB56" s="8" t="s">
        <v>399</v>
      </c>
      <c r="AC56" s="8"/>
      <c r="AD56" s="19"/>
      <c r="AE56" s="8"/>
      <c r="AF56" s="8"/>
      <c r="AG56" s="8"/>
    </row>
    <row r="57" spans="1:33" s="6" customFormat="1" ht="129" customHeight="1" x14ac:dyDescent="0.3">
      <c r="A57" s="8" t="s">
        <v>748</v>
      </c>
      <c r="B57" s="8" t="s">
        <v>133</v>
      </c>
      <c r="C57" s="34">
        <v>77</v>
      </c>
      <c r="D57" s="8" t="s">
        <v>134</v>
      </c>
      <c r="E57" s="8"/>
      <c r="F57" s="8"/>
      <c r="G57" s="19" t="s">
        <v>647</v>
      </c>
      <c r="H57" s="8" t="s">
        <v>35</v>
      </c>
      <c r="I57" s="8" t="s">
        <v>1437</v>
      </c>
      <c r="J57" s="59" t="s">
        <v>648</v>
      </c>
      <c r="K57" s="8" t="s">
        <v>37</v>
      </c>
      <c r="L57" s="41" t="s">
        <v>66</v>
      </c>
      <c r="M57" s="8">
        <v>4</v>
      </c>
      <c r="N57" s="8" t="s">
        <v>39</v>
      </c>
      <c r="O57" s="8" t="s">
        <v>54</v>
      </c>
      <c r="P57" s="8" t="s">
        <v>72</v>
      </c>
      <c r="Q57" s="8">
        <v>12000000</v>
      </c>
      <c r="R57" s="8">
        <v>48000000</v>
      </c>
      <c r="S57" s="8">
        <v>48000000</v>
      </c>
      <c r="T57" s="14" t="s">
        <v>42</v>
      </c>
      <c r="U57" s="14" t="s">
        <v>43</v>
      </c>
      <c r="V57" s="14" t="s">
        <v>140</v>
      </c>
      <c r="W57" s="8">
        <v>5111167</v>
      </c>
      <c r="X57" s="8" t="s">
        <v>141</v>
      </c>
      <c r="Y57" s="8"/>
      <c r="Z57" s="8" t="s">
        <v>133</v>
      </c>
      <c r="AA57" s="9" t="s">
        <v>986</v>
      </c>
      <c r="AB57" s="8" t="s">
        <v>399</v>
      </c>
      <c r="AC57" s="8"/>
      <c r="AD57" s="19"/>
      <c r="AE57" s="8"/>
      <c r="AF57" s="8"/>
      <c r="AG57" s="8"/>
    </row>
    <row r="58" spans="1:33" s="6" customFormat="1" ht="129" customHeight="1" x14ac:dyDescent="0.3">
      <c r="A58" s="8" t="s">
        <v>749</v>
      </c>
      <c r="B58" s="8" t="s">
        <v>133</v>
      </c>
      <c r="C58" s="34">
        <v>78</v>
      </c>
      <c r="D58" s="8">
        <v>80161500</v>
      </c>
      <c r="E58" s="8"/>
      <c r="F58" s="8"/>
      <c r="G58" s="19" t="s">
        <v>649</v>
      </c>
      <c r="H58" s="8" t="s">
        <v>35</v>
      </c>
      <c r="I58" s="8" t="s">
        <v>1433</v>
      </c>
      <c r="J58" s="59" t="s">
        <v>139</v>
      </c>
      <c r="K58" s="8" t="s">
        <v>37</v>
      </c>
      <c r="L58" s="41" t="s">
        <v>66</v>
      </c>
      <c r="M58" s="8">
        <v>4</v>
      </c>
      <c r="N58" s="8" t="s">
        <v>39</v>
      </c>
      <c r="O58" s="8" t="s">
        <v>54</v>
      </c>
      <c r="P58" s="8" t="s">
        <v>72</v>
      </c>
      <c r="Q58" s="8">
        <v>8500000</v>
      </c>
      <c r="R58" s="8">
        <v>34000000</v>
      </c>
      <c r="S58" s="8">
        <v>34000000</v>
      </c>
      <c r="T58" s="14" t="s">
        <v>42</v>
      </c>
      <c r="U58" s="14" t="s">
        <v>43</v>
      </c>
      <c r="V58" s="14" t="s">
        <v>140</v>
      </c>
      <c r="W58" s="8">
        <v>5111168</v>
      </c>
      <c r="X58" s="8" t="s">
        <v>141</v>
      </c>
      <c r="Y58" s="8"/>
      <c r="Z58" s="8" t="s">
        <v>133</v>
      </c>
      <c r="AA58" s="9" t="s">
        <v>986</v>
      </c>
      <c r="AB58" s="8" t="s">
        <v>399</v>
      </c>
      <c r="AC58" s="8"/>
      <c r="AD58" s="19"/>
      <c r="AE58" s="8"/>
      <c r="AF58" s="8"/>
      <c r="AG58" s="8"/>
    </row>
    <row r="59" spans="1:33" s="6" customFormat="1" ht="129" customHeight="1" x14ac:dyDescent="0.3">
      <c r="A59" s="8" t="s">
        <v>750</v>
      </c>
      <c r="B59" s="8" t="s">
        <v>133</v>
      </c>
      <c r="C59" s="34">
        <v>79</v>
      </c>
      <c r="D59" s="8" t="s">
        <v>142</v>
      </c>
      <c r="E59" s="8"/>
      <c r="F59" s="8"/>
      <c r="G59" s="19" t="s">
        <v>650</v>
      </c>
      <c r="H59" s="8" t="s">
        <v>35</v>
      </c>
      <c r="I59" s="8" t="s">
        <v>1435</v>
      </c>
      <c r="J59" s="59" t="s">
        <v>651</v>
      </c>
      <c r="K59" s="8" t="s">
        <v>37</v>
      </c>
      <c r="L59" s="41" t="s">
        <v>66</v>
      </c>
      <c r="M59" s="8">
        <v>4</v>
      </c>
      <c r="N59" s="8" t="s">
        <v>39</v>
      </c>
      <c r="O59" s="8" t="s">
        <v>54</v>
      </c>
      <c r="P59" s="8" t="s">
        <v>72</v>
      </c>
      <c r="Q59" s="8">
        <v>9500000</v>
      </c>
      <c r="R59" s="8">
        <v>38000000</v>
      </c>
      <c r="S59" s="8">
        <v>38000000</v>
      </c>
      <c r="T59" s="14" t="s">
        <v>42</v>
      </c>
      <c r="U59" s="14" t="s">
        <v>43</v>
      </c>
      <c r="V59" s="14" t="s">
        <v>144</v>
      </c>
      <c r="W59" s="8">
        <v>5111150</v>
      </c>
      <c r="X59" s="8" t="s">
        <v>145</v>
      </c>
      <c r="Y59" s="8"/>
      <c r="Z59" s="8" t="s">
        <v>133</v>
      </c>
      <c r="AA59" s="9" t="s">
        <v>986</v>
      </c>
      <c r="AB59" s="8" t="s">
        <v>399</v>
      </c>
      <c r="AC59" s="8"/>
      <c r="AD59" s="19"/>
      <c r="AE59" s="8"/>
      <c r="AF59" s="8"/>
      <c r="AG59" s="8"/>
    </row>
    <row r="60" spans="1:33" s="6" customFormat="1" ht="129" customHeight="1" x14ac:dyDescent="0.3">
      <c r="A60" s="8" t="s">
        <v>751</v>
      </c>
      <c r="B60" s="8" t="s">
        <v>133</v>
      </c>
      <c r="C60" s="34">
        <v>80</v>
      </c>
      <c r="D60" s="8" t="s">
        <v>1060</v>
      </c>
      <c r="E60" s="8"/>
      <c r="F60" s="8"/>
      <c r="G60" s="19" t="s">
        <v>652</v>
      </c>
      <c r="H60" s="8" t="s">
        <v>35</v>
      </c>
      <c r="I60" s="8" t="s">
        <v>1436</v>
      </c>
      <c r="J60" s="59" t="s">
        <v>653</v>
      </c>
      <c r="K60" s="8" t="s">
        <v>37</v>
      </c>
      <c r="L60" s="41" t="s">
        <v>66</v>
      </c>
      <c r="M60" s="8">
        <v>4</v>
      </c>
      <c r="N60" s="8" t="s">
        <v>39</v>
      </c>
      <c r="O60" s="8" t="s">
        <v>54</v>
      </c>
      <c r="P60" s="8" t="s">
        <v>72</v>
      </c>
      <c r="Q60" s="8">
        <v>11000000</v>
      </c>
      <c r="R60" s="8">
        <v>44000000</v>
      </c>
      <c r="S60" s="8">
        <v>44000000</v>
      </c>
      <c r="T60" s="14" t="s">
        <v>42</v>
      </c>
      <c r="U60" s="14" t="s">
        <v>43</v>
      </c>
      <c r="V60" s="14" t="s">
        <v>140</v>
      </c>
      <c r="W60" s="8">
        <v>5111151</v>
      </c>
      <c r="X60" s="8" t="s">
        <v>141</v>
      </c>
      <c r="Y60" s="8"/>
      <c r="Z60" s="8" t="s">
        <v>133</v>
      </c>
      <c r="AA60" s="9" t="s">
        <v>986</v>
      </c>
      <c r="AB60" s="8" t="s">
        <v>399</v>
      </c>
      <c r="AC60" s="8"/>
      <c r="AD60" s="19"/>
      <c r="AE60" s="8"/>
      <c r="AF60" s="8"/>
      <c r="AG60" s="8"/>
    </row>
    <row r="61" spans="1:33" s="6" customFormat="1" ht="129" customHeight="1" x14ac:dyDescent="0.3">
      <c r="A61" s="8" t="s">
        <v>752</v>
      </c>
      <c r="B61" s="8" t="s">
        <v>133</v>
      </c>
      <c r="C61" s="34">
        <v>81</v>
      </c>
      <c r="D61" s="8" t="s">
        <v>1469</v>
      </c>
      <c r="E61" s="8"/>
      <c r="F61" s="8"/>
      <c r="G61" s="19" t="s">
        <v>654</v>
      </c>
      <c r="H61" s="8" t="s">
        <v>35</v>
      </c>
      <c r="I61" s="8" t="s">
        <v>1436</v>
      </c>
      <c r="J61" s="59" t="s">
        <v>655</v>
      </c>
      <c r="K61" s="8" t="s">
        <v>37</v>
      </c>
      <c r="L61" s="41" t="s">
        <v>66</v>
      </c>
      <c r="M61" s="8">
        <v>4</v>
      </c>
      <c r="N61" s="8" t="s">
        <v>39</v>
      </c>
      <c r="O61" s="8" t="s">
        <v>54</v>
      </c>
      <c r="P61" s="8" t="s">
        <v>72</v>
      </c>
      <c r="Q61" s="8">
        <v>11000000</v>
      </c>
      <c r="R61" s="8">
        <v>44000000</v>
      </c>
      <c r="S61" s="8">
        <v>44000000</v>
      </c>
      <c r="T61" s="14" t="s">
        <v>42</v>
      </c>
      <c r="U61" s="14" t="s">
        <v>43</v>
      </c>
      <c r="V61" s="14" t="s">
        <v>140</v>
      </c>
      <c r="W61" s="8">
        <v>5111152</v>
      </c>
      <c r="X61" s="8" t="s">
        <v>141</v>
      </c>
      <c r="Y61" s="8"/>
      <c r="Z61" s="8" t="s">
        <v>133</v>
      </c>
      <c r="AA61" s="9" t="s">
        <v>986</v>
      </c>
      <c r="AB61" s="8" t="s">
        <v>399</v>
      </c>
      <c r="AC61" s="8"/>
      <c r="AD61" s="19"/>
      <c r="AE61" s="8"/>
      <c r="AF61" s="8"/>
      <c r="AG61" s="8"/>
    </row>
    <row r="62" spans="1:33" s="6" customFormat="1" ht="129" customHeight="1" x14ac:dyDescent="0.3">
      <c r="A62" s="8" t="s">
        <v>753</v>
      </c>
      <c r="B62" s="8" t="s">
        <v>133</v>
      </c>
      <c r="C62" s="34">
        <v>82</v>
      </c>
      <c r="D62" s="8" t="s">
        <v>1469</v>
      </c>
      <c r="E62" s="8"/>
      <c r="F62" s="8"/>
      <c r="G62" s="19" t="s">
        <v>656</v>
      </c>
      <c r="H62" s="8" t="s">
        <v>35</v>
      </c>
      <c r="I62" s="8" t="s">
        <v>1436</v>
      </c>
      <c r="J62" s="59" t="s">
        <v>657</v>
      </c>
      <c r="K62" s="8" t="s">
        <v>37</v>
      </c>
      <c r="L62" s="41" t="s">
        <v>66</v>
      </c>
      <c r="M62" s="8">
        <v>4</v>
      </c>
      <c r="N62" s="8" t="s">
        <v>39</v>
      </c>
      <c r="O62" s="8" t="s">
        <v>54</v>
      </c>
      <c r="P62" s="8" t="s">
        <v>72</v>
      </c>
      <c r="Q62" s="8">
        <v>11000000</v>
      </c>
      <c r="R62" s="8">
        <v>44000000</v>
      </c>
      <c r="S62" s="8">
        <v>44000000</v>
      </c>
      <c r="T62" s="14" t="s">
        <v>42</v>
      </c>
      <c r="U62" s="14" t="s">
        <v>43</v>
      </c>
      <c r="V62" s="14" t="s">
        <v>140</v>
      </c>
      <c r="W62" s="8">
        <v>5111153</v>
      </c>
      <c r="X62" s="8" t="s">
        <v>141</v>
      </c>
      <c r="Y62" s="8"/>
      <c r="Z62" s="8" t="s">
        <v>133</v>
      </c>
      <c r="AA62" s="9" t="s">
        <v>986</v>
      </c>
      <c r="AB62" s="8" t="s">
        <v>399</v>
      </c>
      <c r="AC62" s="8"/>
      <c r="AD62" s="19"/>
      <c r="AE62" s="8"/>
      <c r="AF62" s="8"/>
      <c r="AG62" s="8"/>
    </row>
    <row r="63" spans="1:33" s="6" customFormat="1" ht="129" customHeight="1" x14ac:dyDescent="0.3">
      <c r="A63" s="8" t="s">
        <v>754</v>
      </c>
      <c r="B63" s="8" t="s">
        <v>133</v>
      </c>
      <c r="C63" s="34">
        <v>83</v>
      </c>
      <c r="D63" s="8" t="s">
        <v>148</v>
      </c>
      <c r="E63" s="8"/>
      <c r="F63" s="8"/>
      <c r="G63" s="19" t="s">
        <v>658</v>
      </c>
      <c r="H63" s="8" t="s">
        <v>35</v>
      </c>
      <c r="I63" s="8" t="s">
        <v>1445</v>
      </c>
      <c r="J63" s="59" t="s">
        <v>659</v>
      </c>
      <c r="K63" s="8" t="s">
        <v>37</v>
      </c>
      <c r="L63" s="41" t="s">
        <v>66</v>
      </c>
      <c r="M63" s="8">
        <v>4</v>
      </c>
      <c r="N63" s="8" t="s">
        <v>39</v>
      </c>
      <c r="O63" s="8" t="s">
        <v>54</v>
      </c>
      <c r="P63" s="8" t="s">
        <v>72</v>
      </c>
      <c r="Q63" s="8">
        <v>7000000</v>
      </c>
      <c r="R63" s="8">
        <v>28000000</v>
      </c>
      <c r="S63" s="8">
        <v>28000000</v>
      </c>
      <c r="T63" s="14" t="s">
        <v>42</v>
      </c>
      <c r="U63" s="14" t="s">
        <v>43</v>
      </c>
      <c r="V63" s="14" t="s">
        <v>140</v>
      </c>
      <c r="W63" s="8">
        <v>5111154</v>
      </c>
      <c r="X63" s="8" t="s">
        <v>141</v>
      </c>
      <c r="Y63" s="8"/>
      <c r="Z63" s="8" t="s">
        <v>133</v>
      </c>
      <c r="AA63" s="9" t="s">
        <v>986</v>
      </c>
      <c r="AB63" s="8" t="s">
        <v>399</v>
      </c>
      <c r="AC63" s="8"/>
      <c r="AD63" s="19"/>
      <c r="AE63" s="8"/>
      <c r="AF63" s="8"/>
      <c r="AG63" s="8"/>
    </row>
    <row r="64" spans="1:33" s="6" customFormat="1" ht="129" customHeight="1" x14ac:dyDescent="0.3">
      <c r="A64" s="8" t="s">
        <v>755</v>
      </c>
      <c r="B64" s="8" t="s">
        <v>133</v>
      </c>
      <c r="C64" s="34">
        <v>84</v>
      </c>
      <c r="D64" s="8" t="s">
        <v>148</v>
      </c>
      <c r="E64" s="8"/>
      <c r="F64" s="8"/>
      <c r="G64" s="19" t="s">
        <v>660</v>
      </c>
      <c r="H64" s="8" t="s">
        <v>35</v>
      </c>
      <c r="I64" s="8" t="s">
        <v>1436</v>
      </c>
      <c r="J64" s="59" t="s">
        <v>661</v>
      </c>
      <c r="K64" s="8" t="s">
        <v>37</v>
      </c>
      <c r="L64" s="41" t="s">
        <v>66</v>
      </c>
      <c r="M64" s="8">
        <v>4</v>
      </c>
      <c r="N64" s="8" t="s">
        <v>39</v>
      </c>
      <c r="O64" s="8" t="s">
        <v>54</v>
      </c>
      <c r="P64" s="8" t="s">
        <v>72</v>
      </c>
      <c r="Q64" s="8">
        <v>11000000</v>
      </c>
      <c r="R64" s="8">
        <v>44000000</v>
      </c>
      <c r="S64" s="8">
        <v>44000000</v>
      </c>
      <c r="T64" s="14" t="s">
        <v>42</v>
      </c>
      <c r="U64" s="14" t="s">
        <v>43</v>
      </c>
      <c r="V64" s="14" t="s">
        <v>140</v>
      </c>
      <c r="W64" s="8">
        <v>5111155</v>
      </c>
      <c r="X64" s="8" t="s">
        <v>141</v>
      </c>
      <c r="Y64" s="8"/>
      <c r="Z64" s="8" t="s">
        <v>133</v>
      </c>
      <c r="AA64" s="9" t="s">
        <v>986</v>
      </c>
      <c r="AB64" s="8" t="s">
        <v>399</v>
      </c>
      <c r="AC64" s="8"/>
      <c r="AD64" s="19"/>
      <c r="AE64" s="8"/>
      <c r="AF64" s="8"/>
      <c r="AG64" s="8"/>
    </row>
    <row r="65" spans="1:33" s="6" customFormat="1" ht="129" customHeight="1" x14ac:dyDescent="0.3">
      <c r="A65" s="8" t="s">
        <v>756</v>
      </c>
      <c r="B65" s="8" t="s">
        <v>133</v>
      </c>
      <c r="C65" s="34">
        <v>85</v>
      </c>
      <c r="D65" s="8" t="s">
        <v>148</v>
      </c>
      <c r="E65" s="8"/>
      <c r="F65" s="8"/>
      <c r="G65" s="19" t="s">
        <v>662</v>
      </c>
      <c r="H65" s="8" t="s">
        <v>35</v>
      </c>
      <c r="I65" s="8" t="s">
        <v>1433</v>
      </c>
      <c r="J65" s="59" t="s">
        <v>663</v>
      </c>
      <c r="K65" s="8" t="s">
        <v>37</v>
      </c>
      <c r="L65" s="41" t="s">
        <v>66</v>
      </c>
      <c r="M65" s="8">
        <v>4</v>
      </c>
      <c r="N65" s="8" t="s">
        <v>39</v>
      </c>
      <c r="O65" s="8" t="s">
        <v>54</v>
      </c>
      <c r="P65" s="8" t="s">
        <v>72</v>
      </c>
      <c r="Q65" s="8">
        <v>8500000</v>
      </c>
      <c r="R65" s="8">
        <v>34000000</v>
      </c>
      <c r="S65" s="8">
        <v>34000000</v>
      </c>
      <c r="T65" s="14" t="s">
        <v>42</v>
      </c>
      <c r="U65" s="14" t="s">
        <v>43</v>
      </c>
      <c r="V65" s="14" t="s">
        <v>140</v>
      </c>
      <c r="W65" s="8">
        <v>5111156</v>
      </c>
      <c r="X65" s="8" t="s">
        <v>141</v>
      </c>
      <c r="Y65" s="8"/>
      <c r="Z65" s="8" t="s">
        <v>133</v>
      </c>
      <c r="AA65" s="9" t="s">
        <v>986</v>
      </c>
      <c r="AB65" s="8" t="s">
        <v>399</v>
      </c>
      <c r="AC65" s="8"/>
      <c r="AD65" s="19"/>
      <c r="AE65" s="8"/>
      <c r="AF65" s="8"/>
      <c r="AG65" s="8"/>
    </row>
    <row r="66" spans="1:33" s="6" customFormat="1" ht="129" customHeight="1" x14ac:dyDescent="0.3">
      <c r="A66" s="8" t="s">
        <v>757</v>
      </c>
      <c r="B66" s="8" t="s">
        <v>133</v>
      </c>
      <c r="C66" s="34">
        <v>86</v>
      </c>
      <c r="D66" s="8">
        <v>81111504</v>
      </c>
      <c r="E66" s="8"/>
      <c r="F66" s="8"/>
      <c r="G66" s="19" t="s">
        <v>664</v>
      </c>
      <c r="H66" s="8" t="s">
        <v>35</v>
      </c>
      <c r="I66" s="8" t="s">
        <v>1435</v>
      </c>
      <c r="J66" s="59" t="s">
        <v>285</v>
      </c>
      <c r="K66" s="8" t="s">
        <v>37</v>
      </c>
      <c r="L66" s="41" t="s">
        <v>66</v>
      </c>
      <c r="M66" s="8">
        <v>4</v>
      </c>
      <c r="N66" s="8" t="s">
        <v>39</v>
      </c>
      <c r="O66" s="8" t="s">
        <v>54</v>
      </c>
      <c r="P66" s="8" t="s">
        <v>72</v>
      </c>
      <c r="Q66" s="8">
        <v>10500000</v>
      </c>
      <c r="R66" s="8">
        <v>42000000</v>
      </c>
      <c r="S66" s="8">
        <v>42000000</v>
      </c>
      <c r="T66" s="14" t="s">
        <v>42</v>
      </c>
      <c r="U66" s="14" t="s">
        <v>43</v>
      </c>
      <c r="V66" s="14" t="s">
        <v>140</v>
      </c>
      <c r="W66" s="8">
        <v>5111166</v>
      </c>
      <c r="X66" s="8" t="s">
        <v>141</v>
      </c>
      <c r="Y66" s="8"/>
      <c r="Z66" s="8" t="s">
        <v>133</v>
      </c>
      <c r="AA66" s="9" t="s">
        <v>986</v>
      </c>
      <c r="AB66" s="8" t="s">
        <v>399</v>
      </c>
      <c r="AC66" s="8"/>
      <c r="AD66" s="19"/>
      <c r="AE66" s="8"/>
      <c r="AF66" s="8"/>
      <c r="AG66" s="8"/>
    </row>
    <row r="67" spans="1:33" s="6" customFormat="1" ht="129" customHeight="1" x14ac:dyDescent="0.3">
      <c r="A67" s="8" t="s">
        <v>758</v>
      </c>
      <c r="B67" s="8" t="s">
        <v>133</v>
      </c>
      <c r="C67" s="34">
        <v>87</v>
      </c>
      <c r="D67" s="8" t="s">
        <v>148</v>
      </c>
      <c r="E67" s="8"/>
      <c r="F67" s="8"/>
      <c r="G67" s="19" t="s">
        <v>665</v>
      </c>
      <c r="H67" s="8" t="s">
        <v>35</v>
      </c>
      <c r="I67" s="8" t="s">
        <v>1436</v>
      </c>
      <c r="J67" s="59" t="s">
        <v>666</v>
      </c>
      <c r="K67" s="8" t="s">
        <v>37</v>
      </c>
      <c r="L67" s="41" t="s">
        <v>66</v>
      </c>
      <c r="M67" s="8">
        <v>4</v>
      </c>
      <c r="N67" s="8" t="s">
        <v>39</v>
      </c>
      <c r="O67" s="8" t="s">
        <v>54</v>
      </c>
      <c r="P67" s="8" t="s">
        <v>72</v>
      </c>
      <c r="Q67" s="8">
        <v>11000000</v>
      </c>
      <c r="R67" s="8">
        <v>44000000</v>
      </c>
      <c r="S67" s="8">
        <v>44000000</v>
      </c>
      <c r="T67" s="14" t="s">
        <v>42</v>
      </c>
      <c r="U67" s="14" t="s">
        <v>43</v>
      </c>
      <c r="V67" s="14" t="s">
        <v>140</v>
      </c>
      <c r="W67" s="8">
        <v>5111169</v>
      </c>
      <c r="X67" s="8" t="s">
        <v>141</v>
      </c>
      <c r="Y67" s="8"/>
      <c r="Z67" s="8" t="s">
        <v>133</v>
      </c>
      <c r="AA67" s="9" t="s">
        <v>986</v>
      </c>
      <c r="AB67" s="8" t="s">
        <v>399</v>
      </c>
      <c r="AC67" s="8"/>
      <c r="AD67" s="19"/>
      <c r="AE67" s="8"/>
      <c r="AF67" s="8"/>
      <c r="AG67" s="8"/>
    </row>
    <row r="68" spans="1:33" s="6" customFormat="1" ht="129" customHeight="1" x14ac:dyDescent="0.3">
      <c r="A68" s="8" t="s">
        <v>759</v>
      </c>
      <c r="B68" s="8" t="s">
        <v>133</v>
      </c>
      <c r="C68" s="34">
        <v>88</v>
      </c>
      <c r="D68" s="8" t="s">
        <v>148</v>
      </c>
      <c r="E68" s="8"/>
      <c r="F68" s="8"/>
      <c r="G68" s="19" t="s">
        <v>667</v>
      </c>
      <c r="H68" s="8" t="s">
        <v>35</v>
      </c>
      <c r="I68" s="8" t="s">
        <v>1436</v>
      </c>
      <c r="J68" s="59" t="s">
        <v>668</v>
      </c>
      <c r="K68" s="8" t="s">
        <v>37</v>
      </c>
      <c r="L68" s="41" t="s">
        <v>66</v>
      </c>
      <c r="M68" s="8">
        <v>4</v>
      </c>
      <c r="N68" s="8" t="s">
        <v>39</v>
      </c>
      <c r="O68" s="8" t="s">
        <v>54</v>
      </c>
      <c r="P68" s="8" t="s">
        <v>72</v>
      </c>
      <c r="Q68" s="8">
        <v>11000000</v>
      </c>
      <c r="R68" s="8">
        <v>44000000</v>
      </c>
      <c r="S68" s="8">
        <v>44000000</v>
      </c>
      <c r="T68" s="14" t="s">
        <v>42</v>
      </c>
      <c r="U68" s="14" t="s">
        <v>43</v>
      </c>
      <c r="V68" s="14" t="s">
        <v>140</v>
      </c>
      <c r="W68" s="8">
        <v>5111170</v>
      </c>
      <c r="X68" s="8" t="s">
        <v>141</v>
      </c>
      <c r="Y68" s="8"/>
      <c r="Z68" s="8" t="s">
        <v>133</v>
      </c>
      <c r="AA68" s="9" t="s">
        <v>986</v>
      </c>
      <c r="AB68" s="8" t="s">
        <v>399</v>
      </c>
      <c r="AC68" s="8"/>
      <c r="AD68" s="19"/>
      <c r="AE68" s="8"/>
      <c r="AF68" s="8"/>
      <c r="AG68" s="8"/>
    </row>
    <row r="69" spans="1:33" s="6" customFormat="1" ht="129" customHeight="1" x14ac:dyDescent="0.3">
      <c r="A69" s="8" t="s">
        <v>760</v>
      </c>
      <c r="B69" s="8" t="s">
        <v>133</v>
      </c>
      <c r="C69" s="34">
        <v>89</v>
      </c>
      <c r="D69" s="8" t="s">
        <v>148</v>
      </c>
      <c r="E69" s="8"/>
      <c r="F69" s="8"/>
      <c r="G69" s="19" t="s">
        <v>669</v>
      </c>
      <c r="H69" s="8" t="s">
        <v>35</v>
      </c>
      <c r="I69" s="8" t="s">
        <v>1436</v>
      </c>
      <c r="J69" s="59" t="s">
        <v>670</v>
      </c>
      <c r="K69" s="8" t="s">
        <v>37</v>
      </c>
      <c r="L69" s="41" t="s">
        <v>66</v>
      </c>
      <c r="M69" s="8">
        <v>4</v>
      </c>
      <c r="N69" s="8" t="s">
        <v>39</v>
      </c>
      <c r="O69" s="8" t="s">
        <v>54</v>
      </c>
      <c r="P69" s="8" t="s">
        <v>72</v>
      </c>
      <c r="Q69" s="8">
        <v>11000000</v>
      </c>
      <c r="R69" s="8">
        <v>44000000</v>
      </c>
      <c r="S69" s="8">
        <v>44000000</v>
      </c>
      <c r="T69" s="14" t="s">
        <v>42</v>
      </c>
      <c r="U69" s="14" t="s">
        <v>43</v>
      </c>
      <c r="V69" s="14" t="s">
        <v>140</v>
      </c>
      <c r="W69" s="8">
        <v>5111171</v>
      </c>
      <c r="X69" s="8" t="s">
        <v>141</v>
      </c>
      <c r="Y69" s="8"/>
      <c r="Z69" s="8" t="s">
        <v>133</v>
      </c>
      <c r="AA69" s="9" t="s">
        <v>986</v>
      </c>
      <c r="AB69" s="8" t="s">
        <v>399</v>
      </c>
      <c r="AC69" s="8"/>
      <c r="AD69" s="19"/>
      <c r="AE69" s="8"/>
      <c r="AF69" s="8"/>
      <c r="AG69" s="8"/>
    </row>
    <row r="70" spans="1:33" s="6" customFormat="1" ht="129" customHeight="1" x14ac:dyDescent="0.3">
      <c r="A70" s="8" t="s">
        <v>761</v>
      </c>
      <c r="B70" s="8" t="s">
        <v>133</v>
      </c>
      <c r="C70" s="34">
        <v>90</v>
      </c>
      <c r="D70" s="8" t="s">
        <v>148</v>
      </c>
      <c r="E70" s="8"/>
      <c r="F70" s="8"/>
      <c r="G70" s="19" t="s">
        <v>671</v>
      </c>
      <c r="H70" s="8" t="s">
        <v>35</v>
      </c>
      <c r="I70" s="8" t="s">
        <v>1434</v>
      </c>
      <c r="J70" s="59" t="s">
        <v>672</v>
      </c>
      <c r="K70" s="8" t="s">
        <v>37</v>
      </c>
      <c r="L70" s="41" t="s">
        <v>66</v>
      </c>
      <c r="M70" s="8">
        <v>4</v>
      </c>
      <c r="N70" s="8" t="s">
        <v>39</v>
      </c>
      <c r="O70" s="8" t="s">
        <v>54</v>
      </c>
      <c r="P70" s="8" t="s">
        <v>72</v>
      </c>
      <c r="Q70" s="8">
        <v>9500000</v>
      </c>
      <c r="R70" s="8">
        <v>38000000</v>
      </c>
      <c r="S70" s="8">
        <v>38000000</v>
      </c>
      <c r="T70" s="14" t="s">
        <v>42</v>
      </c>
      <c r="U70" s="14" t="s">
        <v>43</v>
      </c>
      <c r="V70" s="14" t="s">
        <v>140</v>
      </c>
      <c r="W70" s="8">
        <v>5111172</v>
      </c>
      <c r="X70" s="8" t="s">
        <v>141</v>
      </c>
      <c r="Y70" s="8"/>
      <c r="Z70" s="8" t="s">
        <v>133</v>
      </c>
      <c r="AA70" s="9" t="s">
        <v>986</v>
      </c>
      <c r="AB70" s="8" t="s">
        <v>399</v>
      </c>
      <c r="AC70" s="8"/>
      <c r="AD70" s="19"/>
      <c r="AE70" s="8"/>
      <c r="AF70" s="8"/>
      <c r="AG70" s="8"/>
    </row>
    <row r="71" spans="1:33" s="6" customFormat="1" ht="129" customHeight="1" x14ac:dyDescent="0.3">
      <c r="A71" s="8" t="s">
        <v>762</v>
      </c>
      <c r="B71" s="8" t="s">
        <v>133</v>
      </c>
      <c r="C71" s="34">
        <v>91</v>
      </c>
      <c r="D71" s="8" t="s">
        <v>1470</v>
      </c>
      <c r="E71" s="8"/>
      <c r="F71" s="8"/>
      <c r="G71" s="19" t="s">
        <v>673</v>
      </c>
      <c r="H71" s="8" t="s">
        <v>35</v>
      </c>
      <c r="I71" s="8" t="s">
        <v>1434</v>
      </c>
      <c r="J71" s="59" t="s">
        <v>674</v>
      </c>
      <c r="K71" s="8" t="s">
        <v>37</v>
      </c>
      <c r="L71" s="41" t="s">
        <v>66</v>
      </c>
      <c r="M71" s="8">
        <v>4</v>
      </c>
      <c r="N71" s="8" t="s">
        <v>39</v>
      </c>
      <c r="O71" s="8" t="s">
        <v>54</v>
      </c>
      <c r="P71" s="8" t="s">
        <v>72</v>
      </c>
      <c r="Q71" s="8">
        <v>9500000</v>
      </c>
      <c r="R71" s="8">
        <v>38000000</v>
      </c>
      <c r="S71" s="8">
        <v>38000000</v>
      </c>
      <c r="T71" s="14" t="s">
        <v>42</v>
      </c>
      <c r="U71" s="14" t="s">
        <v>43</v>
      </c>
      <c r="V71" s="14" t="s">
        <v>140</v>
      </c>
      <c r="W71" s="8">
        <v>5111176</v>
      </c>
      <c r="X71" s="8" t="s">
        <v>141</v>
      </c>
      <c r="Y71" s="8"/>
      <c r="Z71" s="8" t="s">
        <v>133</v>
      </c>
      <c r="AA71" s="9" t="s">
        <v>986</v>
      </c>
      <c r="AB71" s="8" t="s">
        <v>399</v>
      </c>
      <c r="AC71" s="8"/>
      <c r="AD71" s="19"/>
      <c r="AE71" s="8"/>
      <c r="AF71" s="8"/>
      <c r="AG71" s="8"/>
    </row>
    <row r="72" spans="1:33" s="6" customFormat="1" ht="129" customHeight="1" x14ac:dyDescent="0.3">
      <c r="A72" s="8" t="s">
        <v>768</v>
      </c>
      <c r="B72" s="8" t="s">
        <v>133</v>
      </c>
      <c r="C72" s="34">
        <v>97</v>
      </c>
      <c r="D72" s="8" t="s">
        <v>1047</v>
      </c>
      <c r="E72" s="8"/>
      <c r="F72" s="8"/>
      <c r="G72" s="19" t="s">
        <v>685</v>
      </c>
      <c r="H72" s="8" t="s">
        <v>35</v>
      </c>
      <c r="I72" s="8" t="s">
        <v>1433</v>
      </c>
      <c r="J72" s="59" t="s">
        <v>686</v>
      </c>
      <c r="K72" s="8" t="s">
        <v>37</v>
      </c>
      <c r="L72" s="41" t="s">
        <v>66</v>
      </c>
      <c r="M72" s="8">
        <v>4</v>
      </c>
      <c r="N72" s="8" t="s">
        <v>39</v>
      </c>
      <c r="O72" s="8" t="s">
        <v>54</v>
      </c>
      <c r="P72" s="8" t="s">
        <v>72</v>
      </c>
      <c r="Q72" s="8">
        <v>8500000</v>
      </c>
      <c r="R72" s="8">
        <v>34000000</v>
      </c>
      <c r="S72" s="8">
        <v>34000000</v>
      </c>
      <c r="T72" s="14" t="s">
        <v>42</v>
      </c>
      <c r="U72" s="14" t="s">
        <v>43</v>
      </c>
      <c r="V72" s="14" t="s">
        <v>140</v>
      </c>
      <c r="W72" s="8">
        <v>5111163</v>
      </c>
      <c r="X72" s="8" t="s">
        <v>141</v>
      </c>
      <c r="Y72" s="8"/>
      <c r="Z72" s="8" t="s">
        <v>133</v>
      </c>
      <c r="AA72" s="9" t="s">
        <v>986</v>
      </c>
      <c r="AB72" s="8" t="s">
        <v>399</v>
      </c>
      <c r="AC72" s="8"/>
      <c r="AD72" s="19"/>
      <c r="AE72" s="8"/>
      <c r="AF72" s="8"/>
      <c r="AG72" s="8"/>
    </row>
    <row r="73" spans="1:33" s="6" customFormat="1" ht="129" customHeight="1" x14ac:dyDescent="0.3">
      <c r="A73" s="8" t="s">
        <v>769</v>
      </c>
      <c r="B73" s="8" t="s">
        <v>133</v>
      </c>
      <c r="C73" s="34">
        <v>98</v>
      </c>
      <c r="D73" s="8">
        <v>81111504</v>
      </c>
      <c r="E73" s="8"/>
      <c r="F73" s="8"/>
      <c r="G73" s="19" t="s">
        <v>687</v>
      </c>
      <c r="H73" s="8" t="s">
        <v>35</v>
      </c>
      <c r="I73" s="8" t="s">
        <v>1435</v>
      </c>
      <c r="J73" s="59" t="s">
        <v>688</v>
      </c>
      <c r="K73" s="8" t="s">
        <v>37</v>
      </c>
      <c r="L73" s="41" t="s">
        <v>66</v>
      </c>
      <c r="M73" s="8">
        <v>4</v>
      </c>
      <c r="N73" s="8" t="s">
        <v>39</v>
      </c>
      <c r="O73" s="8" t="s">
        <v>54</v>
      </c>
      <c r="P73" s="8" t="s">
        <v>72</v>
      </c>
      <c r="Q73" s="8">
        <v>10500000</v>
      </c>
      <c r="R73" s="8">
        <v>42000000</v>
      </c>
      <c r="S73" s="8">
        <v>42000000</v>
      </c>
      <c r="T73" s="14" t="s">
        <v>42</v>
      </c>
      <c r="U73" s="14" t="s">
        <v>43</v>
      </c>
      <c r="V73" s="14" t="s">
        <v>140</v>
      </c>
      <c r="W73" s="8">
        <v>5111165</v>
      </c>
      <c r="X73" s="8" t="s">
        <v>141</v>
      </c>
      <c r="Y73" s="8"/>
      <c r="Z73" s="8" t="s">
        <v>133</v>
      </c>
      <c r="AA73" s="9" t="s">
        <v>986</v>
      </c>
      <c r="AB73" s="8" t="s">
        <v>399</v>
      </c>
      <c r="AC73" s="8"/>
      <c r="AD73" s="19"/>
      <c r="AE73" s="8"/>
      <c r="AF73" s="8"/>
      <c r="AG73" s="8"/>
    </row>
    <row r="74" spans="1:33" s="6" customFormat="1" ht="129" customHeight="1" x14ac:dyDescent="0.3">
      <c r="A74" s="8" t="s">
        <v>770</v>
      </c>
      <c r="B74" s="8" t="s">
        <v>133</v>
      </c>
      <c r="C74" s="34">
        <v>99</v>
      </c>
      <c r="D74" s="8" t="s">
        <v>148</v>
      </c>
      <c r="E74" s="8"/>
      <c r="F74" s="8"/>
      <c r="G74" s="19" t="s">
        <v>689</v>
      </c>
      <c r="H74" s="8" t="s">
        <v>35</v>
      </c>
      <c r="I74" s="8" t="s">
        <v>1436</v>
      </c>
      <c r="J74" s="59" t="s">
        <v>690</v>
      </c>
      <c r="K74" s="8" t="s">
        <v>37</v>
      </c>
      <c r="L74" s="41" t="s">
        <v>66</v>
      </c>
      <c r="M74" s="8">
        <v>4</v>
      </c>
      <c r="N74" s="8" t="s">
        <v>39</v>
      </c>
      <c r="O74" s="8" t="s">
        <v>54</v>
      </c>
      <c r="P74" s="8" t="s">
        <v>72</v>
      </c>
      <c r="Q74" s="8">
        <v>11000000</v>
      </c>
      <c r="R74" s="8">
        <v>44000000</v>
      </c>
      <c r="S74" s="8">
        <v>44000000</v>
      </c>
      <c r="T74" s="14" t="s">
        <v>42</v>
      </c>
      <c r="U74" s="14" t="s">
        <v>43</v>
      </c>
      <c r="V74" s="14" t="s">
        <v>140</v>
      </c>
      <c r="W74" s="8">
        <v>5111173</v>
      </c>
      <c r="X74" s="8" t="s">
        <v>141</v>
      </c>
      <c r="Y74" s="8"/>
      <c r="Z74" s="8" t="s">
        <v>133</v>
      </c>
      <c r="AA74" s="9" t="s">
        <v>986</v>
      </c>
      <c r="AB74" s="8" t="s">
        <v>399</v>
      </c>
      <c r="AC74" s="8"/>
      <c r="AD74" s="19"/>
      <c r="AE74" s="8"/>
      <c r="AF74" s="8"/>
      <c r="AG74" s="8"/>
    </row>
    <row r="75" spans="1:33" s="6" customFormat="1" ht="129" customHeight="1" x14ac:dyDescent="0.3">
      <c r="A75" s="8" t="s">
        <v>771</v>
      </c>
      <c r="B75" s="8" t="s">
        <v>133</v>
      </c>
      <c r="C75" s="34">
        <v>100</v>
      </c>
      <c r="D75" s="8" t="s">
        <v>148</v>
      </c>
      <c r="E75" s="8"/>
      <c r="F75" s="8"/>
      <c r="G75" s="19" t="s">
        <v>691</v>
      </c>
      <c r="H75" s="8" t="s">
        <v>35</v>
      </c>
      <c r="I75" s="8" t="s">
        <v>1445</v>
      </c>
      <c r="J75" s="59" t="s">
        <v>692</v>
      </c>
      <c r="K75" s="8" t="s">
        <v>37</v>
      </c>
      <c r="L75" s="41" t="s">
        <v>66</v>
      </c>
      <c r="M75" s="8">
        <v>4</v>
      </c>
      <c r="N75" s="8" t="s">
        <v>39</v>
      </c>
      <c r="O75" s="8" t="s">
        <v>54</v>
      </c>
      <c r="P75" s="8" t="s">
        <v>72</v>
      </c>
      <c r="Q75" s="8">
        <v>7000000</v>
      </c>
      <c r="R75" s="8">
        <v>28000000</v>
      </c>
      <c r="S75" s="8">
        <v>28000000</v>
      </c>
      <c r="T75" s="14" t="s">
        <v>42</v>
      </c>
      <c r="U75" s="14" t="s">
        <v>43</v>
      </c>
      <c r="V75" s="14" t="s">
        <v>140</v>
      </c>
      <c r="W75" s="8">
        <v>5111177</v>
      </c>
      <c r="X75" s="8" t="s">
        <v>141</v>
      </c>
      <c r="Y75" s="8"/>
      <c r="Z75" s="8" t="s">
        <v>133</v>
      </c>
      <c r="AA75" s="9" t="s">
        <v>986</v>
      </c>
      <c r="AB75" s="8" t="s">
        <v>399</v>
      </c>
      <c r="AC75" s="8"/>
      <c r="AD75" s="19"/>
      <c r="AE75" s="8"/>
      <c r="AF75" s="8"/>
      <c r="AG75" s="8"/>
    </row>
    <row r="76" spans="1:33" s="6" customFormat="1" ht="129" customHeight="1" x14ac:dyDescent="0.3">
      <c r="A76" s="8" t="s">
        <v>773</v>
      </c>
      <c r="B76" s="8" t="s">
        <v>133</v>
      </c>
      <c r="C76" s="34">
        <v>102</v>
      </c>
      <c r="D76" s="8" t="s">
        <v>1060</v>
      </c>
      <c r="E76" s="8"/>
      <c r="F76" s="8"/>
      <c r="G76" s="19" t="s">
        <v>695</v>
      </c>
      <c r="H76" s="8" t="s">
        <v>35</v>
      </c>
      <c r="I76" s="8" t="s">
        <v>1431</v>
      </c>
      <c r="J76" s="59" t="s">
        <v>696</v>
      </c>
      <c r="K76" s="8" t="s">
        <v>37</v>
      </c>
      <c r="L76" s="41" t="s">
        <v>66</v>
      </c>
      <c r="M76" s="8">
        <v>4</v>
      </c>
      <c r="N76" s="8" t="s">
        <v>39</v>
      </c>
      <c r="O76" s="8" t="s">
        <v>54</v>
      </c>
      <c r="P76" s="8" t="s">
        <v>72</v>
      </c>
      <c r="Q76" s="8">
        <v>7500000</v>
      </c>
      <c r="R76" s="8">
        <v>30000000</v>
      </c>
      <c r="S76" s="8">
        <v>30000000</v>
      </c>
      <c r="T76" s="14" t="s">
        <v>42</v>
      </c>
      <c r="U76" s="14" t="s">
        <v>43</v>
      </c>
      <c r="V76" s="14" t="s">
        <v>140</v>
      </c>
      <c r="W76" s="8">
        <v>5111182</v>
      </c>
      <c r="X76" s="8" t="s">
        <v>141</v>
      </c>
      <c r="Y76" s="8"/>
      <c r="Z76" s="8" t="s">
        <v>133</v>
      </c>
      <c r="AA76" s="9" t="s">
        <v>986</v>
      </c>
      <c r="AB76" s="8" t="s">
        <v>399</v>
      </c>
      <c r="AC76" s="8"/>
      <c r="AD76" s="19"/>
      <c r="AE76" s="8"/>
      <c r="AF76" s="8"/>
      <c r="AG76" s="8"/>
    </row>
    <row r="77" spans="1:33" s="6" customFormat="1" ht="129" customHeight="1" x14ac:dyDescent="0.3">
      <c r="A77" s="8" t="s">
        <v>790</v>
      </c>
      <c r="B77" s="8" t="s">
        <v>133</v>
      </c>
      <c r="C77" s="34">
        <v>119</v>
      </c>
      <c r="D77" s="8" t="s">
        <v>161</v>
      </c>
      <c r="E77" s="8"/>
      <c r="F77" s="8"/>
      <c r="G77" s="19" t="s">
        <v>1115</v>
      </c>
      <c r="H77" s="8" t="s">
        <v>44</v>
      </c>
      <c r="I77" s="8" t="s">
        <v>1422</v>
      </c>
      <c r="J77" s="59" t="s">
        <v>1471</v>
      </c>
      <c r="K77" s="8" t="s">
        <v>37</v>
      </c>
      <c r="L77" s="41" t="s">
        <v>66</v>
      </c>
      <c r="M77" s="8">
        <v>4</v>
      </c>
      <c r="N77" s="8" t="s">
        <v>39</v>
      </c>
      <c r="O77" s="8" t="s">
        <v>54</v>
      </c>
      <c r="P77" s="8" t="s">
        <v>72</v>
      </c>
      <c r="Q77" s="8">
        <v>3500000</v>
      </c>
      <c r="R77" s="8">
        <v>14000000</v>
      </c>
      <c r="S77" s="8">
        <v>14000000</v>
      </c>
      <c r="T77" s="14" t="s">
        <v>42</v>
      </c>
      <c r="U77" s="14" t="s">
        <v>43</v>
      </c>
      <c r="V77" s="14" t="s">
        <v>140</v>
      </c>
      <c r="W77" s="8">
        <v>5111174</v>
      </c>
      <c r="X77" s="8" t="s">
        <v>141</v>
      </c>
      <c r="Y77" s="8"/>
      <c r="Z77" s="8" t="s">
        <v>133</v>
      </c>
      <c r="AA77" s="9" t="s">
        <v>986</v>
      </c>
      <c r="AB77" s="8" t="s">
        <v>399</v>
      </c>
      <c r="AC77" s="8"/>
      <c r="AD77" s="19"/>
      <c r="AE77" s="8"/>
      <c r="AF77" s="8"/>
      <c r="AG77" s="8"/>
    </row>
    <row r="78" spans="1:33" s="6" customFormat="1" ht="129" customHeight="1" x14ac:dyDescent="0.3">
      <c r="A78" s="8" t="s">
        <v>791</v>
      </c>
      <c r="B78" s="8" t="s">
        <v>133</v>
      </c>
      <c r="C78" s="34">
        <v>120</v>
      </c>
      <c r="D78" s="8" t="s">
        <v>1063</v>
      </c>
      <c r="E78" s="8"/>
      <c r="F78" s="8"/>
      <c r="G78" s="19" t="s">
        <v>1116</v>
      </c>
      <c r="H78" s="8" t="s">
        <v>44</v>
      </c>
      <c r="I78" s="8" t="s">
        <v>1440</v>
      </c>
      <c r="J78" s="59" t="s">
        <v>52</v>
      </c>
      <c r="K78" s="8" t="s">
        <v>37</v>
      </c>
      <c r="L78" s="41" t="s">
        <v>66</v>
      </c>
      <c r="M78" s="8">
        <v>4</v>
      </c>
      <c r="N78" s="8" t="s">
        <v>39</v>
      </c>
      <c r="O78" s="8" t="s">
        <v>54</v>
      </c>
      <c r="P78" s="8" t="s">
        <v>72</v>
      </c>
      <c r="Q78" s="8">
        <v>4500000</v>
      </c>
      <c r="R78" s="8">
        <v>18000000</v>
      </c>
      <c r="S78" s="8">
        <v>18000000</v>
      </c>
      <c r="T78" s="14" t="s">
        <v>42</v>
      </c>
      <c r="U78" s="14" t="s">
        <v>43</v>
      </c>
      <c r="V78" s="14" t="s">
        <v>140</v>
      </c>
      <c r="W78" s="8">
        <v>5111188</v>
      </c>
      <c r="X78" s="8" t="s">
        <v>141</v>
      </c>
      <c r="Y78" s="8"/>
      <c r="Z78" s="8" t="s">
        <v>133</v>
      </c>
      <c r="AA78" s="9" t="s">
        <v>986</v>
      </c>
      <c r="AB78" s="8" t="s">
        <v>399</v>
      </c>
      <c r="AC78" s="8"/>
      <c r="AD78" s="19"/>
      <c r="AE78" s="8"/>
      <c r="AF78" s="8"/>
      <c r="AG78" s="8"/>
    </row>
    <row r="79" spans="1:33" s="6" customFormat="1" ht="129" customHeight="1" x14ac:dyDescent="0.3">
      <c r="A79" s="8" t="s">
        <v>792</v>
      </c>
      <c r="B79" s="8" t="s">
        <v>133</v>
      </c>
      <c r="C79" s="34">
        <v>121</v>
      </c>
      <c r="D79" s="8" t="s">
        <v>1064</v>
      </c>
      <c r="E79" s="8"/>
      <c r="F79" s="8"/>
      <c r="G79" s="19" t="s">
        <v>1117</v>
      </c>
      <c r="H79" s="8" t="s">
        <v>44</v>
      </c>
      <c r="I79" s="8" t="s">
        <v>1422</v>
      </c>
      <c r="J79" s="59" t="s">
        <v>715</v>
      </c>
      <c r="K79" s="8" t="s">
        <v>37</v>
      </c>
      <c r="L79" s="41" t="s">
        <v>66</v>
      </c>
      <c r="M79" s="8">
        <v>4</v>
      </c>
      <c r="N79" s="8" t="s">
        <v>39</v>
      </c>
      <c r="O79" s="8" t="s">
        <v>54</v>
      </c>
      <c r="P79" s="8" t="s">
        <v>72</v>
      </c>
      <c r="Q79" s="8">
        <v>3500000</v>
      </c>
      <c r="R79" s="8">
        <v>14000000</v>
      </c>
      <c r="S79" s="8">
        <v>14000000</v>
      </c>
      <c r="T79" s="14" t="s">
        <v>42</v>
      </c>
      <c r="U79" s="14" t="s">
        <v>43</v>
      </c>
      <c r="V79" s="14" t="s">
        <v>140</v>
      </c>
      <c r="W79" s="8">
        <v>5111189</v>
      </c>
      <c r="X79" s="8" t="s">
        <v>141</v>
      </c>
      <c r="Y79" s="8"/>
      <c r="Z79" s="8" t="s">
        <v>133</v>
      </c>
      <c r="AA79" s="9" t="s">
        <v>986</v>
      </c>
      <c r="AB79" s="8" t="s">
        <v>399</v>
      </c>
      <c r="AC79" s="8"/>
      <c r="AD79" s="19"/>
      <c r="AE79" s="8"/>
      <c r="AF79" s="8"/>
      <c r="AG79" s="8"/>
    </row>
  </sheetData>
  <sortState xmlns:xlrd2="http://schemas.microsoft.com/office/spreadsheetml/2017/richdata2" ref="A34:AG41">
    <sortCondition ref="E34:E41"/>
  </sortState>
  <mergeCells count="9">
    <mergeCell ref="A6:E7"/>
    <mergeCell ref="F6:Y7"/>
    <mergeCell ref="Z6:AD7"/>
    <mergeCell ref="AE6:AG7"/>
    <mergeCell ref="A1:AG3"/>
    <mergeCell ref="A4:E5"/>
    <mergeCell ref="F4:Y5"/>
    <mergeCell ref="Z4:AD5"/>
    <mergeCell ref="AE4:AG5"/>
  </mergeCells>
  <conditionalFormatting sqref="C1:C8">
    <cfRule type="duplicateValues" dxfId="15" priority="5"/>
  </conditionalFormatting>
  <conditionalFormatting sqref="C9:C22">
    <cfRule type="duplicateValues" dxfId="14" priority="1032"/>
  </conditionalFormatting>
  <conditionalFormatting sqref="C23:C79">
    <cfRule type="duplicateValues" dxfId="13" priority="1038"/>
  </conditionalFormatting>
  <hyperlinks>
    <hyperlink ref="AA15" r:id="rId1" xr:uid="{AA19934F-F6F0-44D6-9656-58F7458677AC}"/>
    <hyperlink ref="AA19" r:id="rId2" xr:uid="{47917877-BC6E-46FC-AF0A-C461E844F57B}"/>
    <hyperlink ref="AA21" r:id="rId3" xr:uid="{99953A58-0231-4F3B-B9B1-20CB1F445242}"/>
    <hyperlink ref="AA22" r:id="rId4" xr:uid="{49D1274E-0835-4463-8BA1-206A0B8AAEF3}"/>
    <hyperlink ref="AA16" r:id="rId5" xr:uid="{4D4A60F7-E10A-4751-8F34-5C95898D77D9}"/>
    <hyperlink ref="AA17" r:id="rId6" xr:uid="{9D850372-5F1E-49CB-91B8-CEE7F41D2EEE}"/>
    <hyperlink ref="AA18" r:id="rId7" xr:uid="{C186A717-6E48-4DCF-BE67-F56423C14E85}"/>
    <hyperlink ref="AA20" r:id="rId8" xr:uid="{F3FCE833-97BA-46F0-A32D-CD098E8C7B47}"/>
    <hyperlink ref="AA9" r:id="rId9" xr:uid="{A98F4A90-47AF-4996-A072-1F4311E92755}"/>
    <hyperlink ref="AA10" r:id="rId10" xr:uid="{71746E89-03BC-4381-8155-4B507A9AC200}"/>
    <hyperlink ref="AA11" r:id="rId11" xr:uid="{E2731C77-B242-4EFD-89C3-0D794AD024ED}"/>
    <hyperlink ref="AA12" r:id="rId12" xr:uid="{3EE8F5ED-D065-4316-B135-AD322E038F65}"/>
    <hyperlink ref="AA27:AA28" r:id="rId13" display="susan.perez@migracioncolombia.gov.co" xr:uid="{9D8CA6DF-D6A8-4B10-B9E8-E827D6812914}"/>
    <hyperlink ref="AA26" r:id="rId14" xr:uid="{86612955-D4C2-43E1-8CEC-42639E81A2F8}"/>
    <hyperlink ref="AA23" r:id="rId15" xr:uid="{DE0192B2-6D69-44F8-AFF5-C40C8FED3772}"/>
    <hyperlink ref="AA24:AA25" r:id="rId16" display="nestor.medina@migracioncolombia.gov.co" xr:uid="{792CB94A-8C1B-489A-B060-6B5F2966FC26}"/>
    <hyperlink ref="AA29" r:id="rId17" xr:uid="{83037FA6-5C22-4C27-A075-4559AD954BA8}"/>
    <hyperlink ref="AA30" r:id="rId18" xr:uid="{75336AA3-18F0-44FA-8377-290D537A4A6B}"/>
    <hyperlink ref="AA31" r:id="rId19" xr:uid="{81B2D1D6-446C-4B63-A131-CE98110BE2DC}"/>
    <hyperlink ref="AA32" r:id="rId20" xr:uid="{DC4F40FC-1790-4C77-AF7E-CDBF0C821A39}"/>
    <hyperlink ref="AA33" r:id="rId21" display="shirley.prieto@migracioncolombia.gov.co" xr:uid="{53A6F0C5-0E71-40A2-8689-C1A8CA9D5676}"/>
    <hyperlink ref="AA36" r:id="rId22" xr:uid="{858C65CF-DFE2-4960-82A2-ACD95229A26D}"/>
    <hyperlink ref="AA37" r:id="rId23" xr:uid="{C88FBE88-5BDE-4A44-89A2-EEFA37EC64A7}"/>
    <hyperlink ref="AA34" r:id="rId24" xr:uid="{7792313F-C9C4-4130-B1AF-8E8AACC850F4}"/>
    <hyperlink ref="AA35" r:id="rId25" xr:uid="{26EB1E5A-E821-4F78-A5E0-06E1FD775074}"/>
    <hyperlink ref="AA39" r:id="rId26" xr:uid="{6EBAD2B9-21EF-47C5-B376-96804DB0A816}"/>
    <hyperlink ref="AA42:AA46" r:id="rId27" display="maria.aguirre@migracioncolombia.gov.co" xr:uid="{5A8373AC-A188-4057-9121-00CE77391212}"/>
    <hyperlink ref="AA48" r:id="rId28" xr:uid="{B7520757-BFCD-492D-8335-FAFF3B5753EE}"/>
    <hyperlink ref="AA51" r:id="rId29" xr:uid="{ABC4889A-1A4C-46F4-B579-0899FACA31C0}"/>
    <hyperlink ref="AA50" r:id="rId30" display="rosa.martinez@migracioncolombia.gov.co" xr:uid="{8F67EDBF-64F6-47B2-99BB-BF7718628036}"/>
    <hyperlink ref="AA52:AA53" r:id="rId31" display="rosa.martinez@migracioncolombia.gov.co" xr:uid="{D45BCC96-2902-4A5E-9B9E-6DCC467F3751}"/>
    <hyperlink ref="AA38" r:id="rId32" xr:uid="{3CCA7C4B-6592-49CF-8B64-3ED1BFF58482}"/>
    <hyperlink ref="AA41" r:id="rId33" xr:uid="{B73404D9-B028-4BA4-99A1-8E0DC49F981D}"/>
    <hyperlink ref="AA54" r:id="rId34" xr:uid="{46567E4F-1C74-4009-BDDD-E10899233ED4}"/>
    <hyperlink ref="AA55" r:id="rId35" xr:uid="{2F6F7B8C-C958-4BB4-9C67-822FD5DD2CF5}"/>
    <hyperlink ref="Z47" r:id="rId36" xr:uid="{3450DA5C-CAE9-4E9B-B77E-6ECDA6ACC7D0}"/>
  </hyperlinks>
  <pageMargins left="0.7" right="0.7" top="0.75" bottom="0.75" header="0.3" footer="0.3"/>
  <pageSetup orientation="portrait" r:id="rId3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E5BA6-E00C-42E5-9B09-7D871D934A47}">
  <sheetPr>
    <tabColor rgb="FF7030A0"/>
    <pageSetUpPr fitToPage="1"/>
  </sheetPr>
  <dimension ref="A1:O178"/>
  <sheetViews>
    <sheetView showGridLines="0" zoomScaleNormal="100" workbookViewId="0">
      <pane xSplit="5" ySplit="3" topLeftCell="F4" activePane="bottomRight" state="frozen"/>
      <selection pane="topRight" activeCell="Q1" sqref="Q1"/>
      <selection pane="bottomLeft" activeCell="A5" sqref="A5"/>
      <selection pane="bottomRight" activeCell="E10" sqref="E10"/>
    </sheetView>
  </sheetViews>
  <sheetFormatPr baseColWidth="10" defaultColWidth="11.42578125" defaultRowHeight="15" x14ac:dyDescent="0.25"/>
  <cols>
    <col min="1" max="1" width="21.140625" style="65" customWidth="1"/>
    <col min="2" max="2" width="11.85546875" style="65" customWidth="1"/>
    <col min="3" max="3" width="4.7109375" style="65" bestFit="1" customWidth="1"/>
    <col min="4" max="4" width="5" style="65" bestFit="1" customWidth="1"/>
    <col min="5" max="5" width="42.140625" style="65" customWidth="1"/>
    <col min="6" max="6" width="15" style="65" customWidth="1"/>
    <col min="7" max="7" width="25" style="65" customWidth="1"/>
    <col min="8" max="8" width="18.5703125" style="65" bestFit="1" customWidth="1"/>
    <col min="9" max="9" width="16.7109375" style="66" hidden="1" customWidth="1"/>
    <col min="10" max="10" width="17" style="65" hidden="1" customWidth="1"/>
    <col min="11" max="11" width="20.140625" style="65" bestFit="1" customWidth="1"/>
    <col min="12" max="12" width="15.5703125" style="65" bestFit="1" customWidth="1"/>
    <col min="13" max="13" width="22" style="65" bestFit="1" customWidth="1"/>
    <col min="14" max="14" width="18" style="65" bestFit="1" customWidth="1"/>
    <col min="15" max="15" width="18.140625" style="65" bestFit="1" customWidth="1"/>
    <col min="16" max="16384" width="11.42578125" style="65"/>
  </cols>
  <sheetData>
    <row r="1" spans="1:15" ht="18" customHeight="1" x14ac:dyDescent="0.25">
      <c r="M1" s="149">
        <f>O1+O2</f>
        <v>35911000000</v>
      </c>
      <c r="N1" s="67" t="s">
        <v>1262</v>
      </c>
      <c r="O1" s="68">
        <v>25381000000</v>
      </c>
    </row>
    <row r="2" spans="1:15" x14ac:dyDescent="0.25">
      <c r="M2" s="149"/>
      <c r="N2" s="69" t="s">
        <v>1263</v>
      </c>
      <c r="O2" s="68">
        <v>10530000000</v>
      </c>
    </row>
    <row r="3" spans="1:15" s="79" customFormat="1" ht="34.15" customHeight="1" x14ac:dyDescent="0.2">
      <c r="A3" s="70" t="s">
        <v>1264</v>
      </c>
      <c r="B3" s="71" t="s">
        <v>1265</v>
      </c>
      <c r="C3" s="71" t="s">
        <v>1266</v>
      </c>
      <c r="D3" s="70" t="s">
        <v>1267</v>
      </c>
      <c r="E3" s="70" t="s">
        <v>1268</v>
      </c>
      <c r="F3" s="72" t="s">
        <v>1269</v>
      </c>
      <c r="G3" s="73" t="s">
        <v>1270</v>
      </c>
      <c r="H3" s="74" t="s">
        <v>1271</v>
      </c>
      <c r="I3" s="75" t="s">
        <v>1270</v>
      </c>
      <c r="J3" s="74" t="s">
        <v>1272</v>
      </c>
      <c r="K3" s="74" t="s">
        <v>1273</v>
      </c>
      <c r="L3" s="75" t="s">
        <v>1274</v>
      </c>
      <c r="M3" s="76">
        <v>13137388700</v>
      </c>
      <c r="N3" s="77">
        <v>12549065200</v>
      </c>
      <c r="O3" s="78">
        <f>+M3-N3</f>
        <v>588323500</v>
      </c>
    </row>
    <row r="4" spans="1:15" s="89" customFormat="1" ht="32.25" customHeight="1" x14ac:dyDescent="0.25">
      <c r="A4" s="80" t="s">
        <v>1275</v>
      </c>
      <c r="B4" s="81" t="s">
        <v>1262</v>
      </c>
      <c r="C4" s="81" t="s">
        <v>1276</v>
      </c>
      <c r="D4" s="82" t="s">
        <v>1277</v>
      </c>
      <c r="E4" s="83" t="s">
        <v>1278</v>
      </c>
      <c r="F4" s="84" t="s">
        <v>1279</v>
      </c>
      <c r="G4" s="85">
        <v>0</v>
      </c>
      <c r="H4" s="86"/>
      <c r="I4" s="87">
        <v>62500000</v>
      </c>
      <c r="J4" s="67"/>
      <c r="K4" s="88">
        <f>+G4</f>
        <v>0</v>
      </c>
      <c r="L4" s="86"/>
    </row>
    <row r="5" spans="1:15" s="89" customFormat="1" ht="34.5" customHeight="1" x14ac:dyDescent="0.25">
      <c r="A5" s="80" t="s">
        <v>1280</v>
      </c>
      <c r="B5" s="81" t="s">
        <v>1262</v>
      </c>
      <c r="C5" s="81" t="s">
        <v>1276</v>
      </c>
      <c r="D5" s="82"/>
      <c r="E5" s="83" t="s">
        <v>1281</v>
      </c>
      <c r="F5" s="84" t="s">
        <v>1235</v>
      </c>
      <c r="G5" s="85">
        <v>0</v>
      </c>
      <c r="H5" s="86"/>
      <c r="I5" s="87">
        <v>150000000</v>
      </c>
      <c r="J5" s="67"/>
      <c r="K5" s="88">
        <f>+G5</f>
        <v>0</v>
      </c>
      <c r="L5" s="86"/>
    </row>
    <row r="6" spans="1:15" s="89" customFormat="1" ht="15" customHeight="1" x14ac:dyDescent="0.2">
      <c r="A6" s="80" t="s">
        <v>1282</v>
      </c>
      <c r="B6" s="81" t="s">
        <v>1262</v>
      </c>
      <c r="C6" s="81">
        <v>20</v>
      </c>
      <c r="D6" s="82"/>
      <c r="E6" s="83" t="s">
        <v>1283</v>
      </c>
      <c r="F6" s="90" t="s">
        <v>1235</v>
      </c>
      <c r="G6" s="85">
        <f>335000000-70000000-100000000</f>
        <v>165000000</v>
      </c>
      <c r="H6" s="91">
        <v>70000000</v>
      </c>
      <c r="I6" s="87">
        <v>335000000</v>
      </c>
      <c r="J6" s="92"/>
      <c r="K6" s="93">
        <f>G6-H6</f>
        <v>95000000</v>
      </c>
      <c r="L6" s="75"/>
    </row>
    <row r="7" spans="1:15" s="89" customFormat="1" ht="49.5" customHeight="1" x14ac:dyDescent="0.25">
      <c r="A7" s="80" t="s">
        <v>1284</v>
      </c>
      <c r="B7" s="81" t="s">
        <v>1262</v>
      </c>
      <c r="C7" s="81" t="s">
        <v>1276</v>
      </c>
      <c r="D7" s="82"/>
      <c r="E7" s="83" t="s">
        <v>1285</v>
      </c>
      <c r="F7" s="84" t="s">
        <v>1286</v>
      </c>
      <c r="G7" s="85">
        <v>0</v>
      </c>
      <c r="H7" s="86"/>
      <c r="I7" s="87">
        <v>30000000</v>
      </c>
      <c r="J7" s="67"/>
      <c r="K7" s="88">
        <f>+G7</f>
        <v>0</v>
      </c>
      <c r="L7" s="86"/>
    </row>
    <row r="8" spans="1:15" s="89" customFormat="1" ht="49.5" customHeight="1" x14ac:dyDescent="0.25">
      <c r="A8" s="80" t="s">
        <v>1287</v>
      </c>
      <c r="B8" s="81" t="s">
        <v>1262</v>
      </c>
      <c r="C8" s="81">
        <v>20</v>
      </c>
      <c r="D8" s="82"/>
      <c r="E8" s="83" t="s">
        <v>1288</v>
      </c>
      <c r="F8" s="84" t="s">
        <v>1230</v>
      </c>
      <c r="G8" s="85">
        <v>0</v>
      </c>
      <c r="H8" s="86"/>
      <c r="I8" s="87">
        <v>36000000</v>
      </c>
      <c r="J8" s="67"/>
      <c r="K8" s="88">
        <f>+G8</f>
        <v>0</v>
      </c>
      <c r="L8" s="86"/>
    </row>
    <row r="9" spans="1:15" s="89" customFormat="1" ht="49.5" customHeight="1" x14ac:dyDescent="0.25">
      <c r="A9" s="80" t="s">
        <v>1287</v>
      </c>
      <c r="B9" s="81" t="s">
        <v>1262</v>
      </c>
      <c r="C9" s="81">
        <v>20</v>
      </c>
      <c r="D9" s="82"/>
      <c r="E9" s="83" t="s">
        <v>1289</v>
      </c>
      <c r="F9" s="84" t="s">
        <v>1230</v>
      </c>
      <c r="G9" s="85">
        <v>0</v>
      </c>
      <c r="H9" s="86"/>
      <c r="I9" s="87">
        <v>0</v>
      </c>
      <c r="J9" s="67"/>
      <c r="K9" s="88">
        <f>+G9</f>
        <v>0</v>
      </c>
      <c r="L9" s="86"/>
    </row>
    <row r="10" spans="1:15" s="96" customFormat="1" ht="18" customHeight="1" x14ac:dyDescent="0.2">
      <c r="A10" s="80" t="s">
        <v>1290</v>
      </c>
      <c r="B10" s="81" t="s">
        <v>1263</v>
      </c>
      <c r="C10" s="81" t="s">
        <v>1291</v>
      </c>
      <c r="D10" s="82" t="s">
        <v>1277</v>
      </c>
      <c r="E10" s="83" t="s">
        <v>1292</v>
      </c>
      <c r="F10" s="90" t="s">
        <v>1235</v>
      </c>
      <c r="G10" s="94">
        <f>+H10</f>
        <v>2500000</v>
      </c>
      <c r="H10" s="91">
        <v>2500000</v>
      </c>
      <c r="I10" s="87">
        <v>7706097</v>
      </c>
      <c r="J10" s="92"/>
      <c r="K10" s="95">
        <v>0</v>
      </c>
      <c r="L10" s="75"/>
    </row>
    <row r="11" spans="1:15" s="96" customFormat="1" ht="18" customHeight="1" x14ac:dyDescent="0.25">
      <c r="A11" s="80" t="s">
        <v>1290</v>
      </c>
      <c r="B11" s="81" t="s">
        <v>54</v>
      </c>
      <c r="C11" s="81">
        <v>20</v>
      </c>
      <c r="D11" s="82" t="s">
        <v>1277</v>
      </c>
      <c r="E11" s="83" t="s">
        <v>1292</v>
      </c>
      <c r="F11" s="84" t="s">
        <v>1235</v>
      </c>
      <c r="G11" s="85">
        <v>3500000</v>
      </c>
      <c r="H11" s="87"/>
      <c r="I11" s="87"/>
      <c r="J11" s="67"/>
      <c r="K11" s="88">
        <f>+G11</f>
        <v>3500000</v>
      </c>
      <c r="L11" s="86"/>
    </row>
    <row r="12" spans="1:15" s="102" customFormat="1" ht="14.25" x14ac:dyDescent="0.2">
      <c r="A12" s="97" t="s">
        <v>1293</v>
      </c>
      <c r="B12" s="98" t="s">
        <v>1263</v>
      </c>
      <c r="C12" s="98" t="s">
        <v>1291</v>
      </c>
      <c r="D12" s="99" t="s">
        <v>1277</v>
      </c>
      <c r="E12" s="83" t="s">
        <v>1292</v>
      </c>
      <c r="F12" s="90" t="s">
        <v>1235</v>
      </c>
      <c r="G12" s="94">
        <v>200000</v>
      </c>
      <c r="H12" s="91">
        <v>200000</v>
      </c>
      <c r="I12" s="87">
        <v>694226</v>
      </c>
      <c r="J12" s="100"/>
      <c r="K12" s="88">
        <v>0</v>
      </c>
      <c r="L12" s="101"/>
      <c r="O12" s="103"/>
    </row>
    <row r="13" spans="1:15" s="102" customFormat="1" ht="16.5" x14ac:dyDescent="0.25">
      <c r="A13" s="97" t="s">
        <v>1293</v>
      </c>
      <c r="B13" s="81" t="s">
        <v>1262</v>
      </c>
      <c r="C13" s="81">
        <v>20</v>
      </c>
      <c r="D13" s="99" t="s">
        <v>1277</v>
      </c>
      <c r="E13" s="83" t="s">
        <v>1292</v>
      </c>
      <c r="F13" s="84" t="s">
        <v>1235</v>
      </c>
      <c r="G13" s="85">
        <v>400000</v>
      </c>
      <c r="H13" s="87"/>
      <c r="I13" s="87"/>
      <c r="J13" s="104"/>
      <c r="K13" s="88">
        <f t="shared" ref="K13:K23" si="0">+G13</f>
        <v>400000</v>
      </c>
      <c r="L13" s="105"/>
    </row>
    <row r="14" spans="1:15" s="102" customFormat="1" ht="16.5" x14ac:dyDescent="0.25">
      <c r="A14" s="97" t="s">
        <v>1294</v>
      </c>
      <c r="B14" s="98" t="s">
        <v>1262</v>
      </c>
      <c r="C14" s="98" t="s">
        <v>1276</v>
      </c>
      <c r="D14" s="99" t="s">
        <v>1277</v>
      </c>
      <c r="E14" s="106" t="s">
        <v>1295</v>
      </c>
      <c r="F14" s="84" t="s">
        <v>1230</v>
      </c>
      <c r="G14" s="85">
        <v>10000000</v>
      </c>
      <c r="H14" s="87"/>
      <c r="I14" s="87">
        <v>10000000</v>
      </c>
      <c r="J14" s="104"/>
      <c r="K14" s="93">
        <f t="shared" si="0"/>
        <v>10000000</v>
      </c>
      <c r="L14" s="105"/>
      <c r="M14" s="107"/>
    </row>
    <row r="15" spans="1:15" s="102" customFormat="1" ht="16.5" x14ac:dyDescent="0.25">
      <c r="A15" s="97" t="s">
        <v>1294</v>
      </c>
      <c r="B15" s="98" t="s">
        <v>1262</v>
      </c>
      <c r="C15" s="98" t="s">
        <v>1276</v>
      </c>
      <c r="D15" s="99" t="s">
        <v>1277</v>
      </c>
      <c r="E15" s="106" t="s">
        <v>1296</v>
      </c>
      <c r="F15" s="84" t="s">
        <v>1230</v>
      </c>
      <c r="G15" s="85">
        <v>0</v>
      </c>
      <c r="H15" s="87"/>
      <c r="I15" s="87">
        <v>0</v>
      </c>
      <c r="J15" s="104"/>
      <c r="K15" s="88">
        <f t="shared" si="0"/>
        <v>0</v>
      </c>
      <c r="L15" s="105"/>
      <c r="M15" s="78"/>
    </row>
    <row r="16" spans="1:15" s="102" customFormat="1" ht="16.5" x14ac:dyDescent="0.25">
      <c r="A16" s="97" t="s">
        <v>1297</v>
      </c>
      <c r="B16" s="98" t="s">
        <v>1262</v>
      </c>
      <c r="C16" s="98">
        <v>20</v>
      </c>
      <c r="D16" s="99" t="s">
        <v>1277</v>
      </c>
      <c r="E16" s="106" t="s">
        <v>1298</v>
      </c>
      <c r="F16" s="84" t="s">
        <v>1230</v>
      </c>
      <c r="G16" s="85">
        <v>0</v>
      </c>
      <c r="H16" s="87"/>
      <c r="I16" s="87">
        <v>1700000000</v>
      </c>
      <c r="J16" s="104"/>
      <c r="K16" s="88">
        <f t="shared" si="0"/>
        <v>0</v>
      </c>
      <c r="L16" s="105"/>
    </row>
    <row r="17" spans="1:15" s="102" customFormat="1" ht="16.5" x14ac:dyDescent="0.2">
      <c r="A17" s="97" t="s">
        <v>1297</v>
      </c>
      <c r="B17" s="98" t="s">
        <v>1262</v>
      </c>
      <c r="C17" s="98">
        <v>20</v>
      </c>
      <c r="D17" s="99" t="s">
        <v>1277</v>
      </c>
      <c r="E17" s="106" t="s">
        <v>1299</v>
      </c>
      <c r="F17" s="84" t="s">
        <v>1230</v>
      </c>
      <c r="G17" s="85">
        <v>430000000</v>
      </c>
      <c r="H17" s="87"/>
      <c r="I17" s="87">
        <v>510000000</v>
      </c>
      <c r="J17" s="68">
        <v>507623449</v>
      </c>
      <c r="K17" s="93">
        <f t="shared" si="0"/>
        <v>430000000</v>
      </c>
      <c r="L17" s="105"/>
      <c r="M17" s="78"/>
    </row>
    <row r="18" spans="1:15" s="102" customFormat="1" ht="16.5" x14ac:dyDescent="0.25">
      <c r="A18" s="97" t="s">
        <v>1297</v>
      </c>
      <c r="B18" s="98" t="s">
        <v>1262</v>
      </c>
      <c r="C18" s="98">
        <v>20</v>
      </c>
      <c r="D18" s="99"/>
      <c r="E18" s="106" t="s">
        <v>1300</v>
      </c>
      <c r="F18" s="84" t="s">
        <v>1235</v>
      </c>
      <c r="G18" s="85">
        <v>0</v>
      </c>
      <c r="H18" s="87"/>
      <c r="I18" s="87">
        <v>100000000</v>
      </c>
      <c r="J18" s="104"/>
      <c r="K18" s="88">
        <f t="shared" si="0"/>
        <v>0</v>
      </c>
      <c r="L18" s="105"/>
    </row>
    <row r="19" spans="1:15" s="102" customFormat="1" ht="42.75" x14ac:dyDescent="0.25">
      <c r="A19" s="97" t="s">
        <v>1297</v>
      </c>
      <c r="B19" s="98" t="s">
        <v>1262</v>
      </c>
      <c r="C19" s="98">
        <v>20</v>
      </c>
      <c r="D19" s="99"/>
      <c r="E19" s="106" t="s">
        <v>1301</v>
      </c>
      <c r="F19" s="84" t="s">
        <v>1230</v>
      </c>
      <c r="G19" s="85">
        <v>30000000</v>
      </c>
      <c r="H19" s="87"/>
      <c r="I19" s="87">
        <v>60000000</v>
      </c>
      <c r="J19" s="104"/>
      <c r="K19" s="93">
        <f t="shared" si="0"/>
        <v>30000000</v>
      </c>
      <c r="L19" s="105"/>
    </row>
    <row r="20" spans="1:15" s="102" customFormat="1" ht="28.5" x14ac:dyDescent="0.25">
      <c r="A20" s="97" t="s">
        <v>1297</v>
      </c>
      <c r="B20" s="98" t="s">
        <v>1262</v>
      </c>
      <c r="C20" s="98">
        <v>20</v>
      </c>
      <c r="D20" s="99"/>
      <c r="E20" s="106" t="s">
        <v>1302</v>
      </c>
      <c r="F20" s="84" t="s">
        <v>1230</v>
      </c>
      <c r="G20" s="85">
        <v>0</v>
      </c>
      <c r="H20" s="87"/>
      <c r="I20" s="87">
        <v>50000000</v>
      </c>
      <c r="J20" s="104"/>
      <c r="K20" s="108">
        <f t="shared" si="0"/>
        <v>0</v>
      </c>
      <c r="L20" s="105"/>
    </row>
    <row r="21" spans="1:15" s="102" customFormat="1" ht="16.5" x14ac:dyDescent="0.25">
      <c r="A21" s="97" t="s">
        <v>1297</v>
      </c>
      <c r="B21" s="98" t="s">
        <v>1262</v>
      </c>
      <c r="C21" s="98">
        <v>20</v>
      </c>
      <c r="D21" s="99"/>
      <c r="E21" s="106" t="s">
        <v>1303</v>
      </c>
      <c r="F21" s="84" t="s">
        <v>1230</v>
      </c>
      <c r="G21" s="85">
        <v>0</v>
      </c>
      <c r="H21" s="87"/>
      <c r="I21" s="87">
        <v>25000000</v>
      </c>
      <c r="J21" s="104"/>
      <c r="K21" s="108">
        <f t="shared" si="0"/>
        <v>0</v>
      </c>
      <c r="L21" s="105"/>
    </row>
    <row r="22" spans="1:15" s="102" customFormat="1" ht="16.5" x14ac:dyDescent="0.25">
      <c r="A22" s="97" t="s">
        <v>1297</v>
      </c>
      <c r="B22" s="98" t="s">
        <v>1262</v>
      </c>
      <c r="C22" s="98">
        <v>20</v>
      </c>
      <c r="D22" s="99"/>
      <c r="E22" s="106" t="s">
        <v>1304</v>
      </c>
      <c r="F22" s="84" t="s">
        <v>1230</v>
      </c>
      <c r="G22" s="85">
        <v>0</v>
      </c>
      <c r="H22" s="87"/>
      <c r="I22" s="87">
        <v>0</v>
      </c>
      <c r="J22" s="104"/>
      <c r="K22" s="108">
        <f t="shared" si="0"/>
        <v>0</v>
      </c>
      <c r="L22" s="105"/>
    </row>
    <row r="23" spans="1:15" s="102" customFormat="1" ht="16.5" x14ac:dyDescent="0.25">
      <c r="A23" s="97" t="s">
        <v>1297</v>
      </c>
      <c r="B23" s="98" t="s">
        <v>1262</v>
      </c>
      <c r="C23" s="98">
        <v>20</v>
      </c>
      <c r="D23" s="99"/>
      <c r="E23" s="106" t="s">
        <v>1305</v>
      </c>
      <c r="F23" s="84" t="s">
        <v>1230</v>
      </c>
      <c r="G23" s="85">
        <v>0</v>
      </c>
      <c r="H23" s="87"/>
      <c r="I23" s="87">
        <v>0</v>
      </c>
      <c r="J23" s="104"/>
      <c r="K23" s="108">
        <f t="shared" si="0"/>
        <v>0</v>
      </c>
      <c r="L23" s="105"/>
    </row>
    <row r="24" spans="1:15" s="89" customFormat="1" ht="14.25" x14ac:dyDescent="0.2">
      <c r="A24" s="80" t="s">
        <v>1306</v>
      </c>
      <c r="B24" s="81" t="s">
        <v>1263</v>
      </c>
      <c r="C24" s="81" t="s">
        <v>1291</v>
      </c>
      <c r="D24" s="82" t="s">
        <v>1277</v>
      </c>
      <c r="E24" s="83" t="s">
        <v>1292</v>
      </c>
      <c r="F24" s="90" t="s">
        <v>1235</v>
      </c>
      <c r="G24" s="94">
        <v>3600000</v>
      </c>
      <c r="H24" s="91">
        <v>3600000</v>
      </c>
      <c r="I24" s="87">
        <v>11096779</v>
      </c>
      <c r="J24" s="92"/>
      <c r="K24" s="88">
        <v>0</v>
      </c>
      <c r="L24" s="75"/>
      <c r="O24" s="103"/>
    </row>
    <row r="25" spans="1:15" s="89" customFormat="1" ht="16.5" x14ac:dyDescent="0.25">
      <c r="A25" s="80" t="s">
        <v>1306</v>
      </c>
      <c r="B25" s="98" t="s">
        <v>1262</v>
      </c>
      <c r="C25" s="98">
        <v>20</v>
      </c>
      <c r="D25" s="82" t="s">
        <v>1277</v>
      </c>
      <c r="E25" s="83" t="s">
        <v>1292</v>
      </c>
      <c r="F25" s="84" t="s">
        <v>1235</v>
      </c>
      <c r="G25" s="85">
        <v>4000000</v>
      </c>
      <c r="H25" s="87"/>
      <c r="I25" s="87"/>
      <c r="J25" s="67"/>
      <c r="K25" s="88">
        <f>+G25</f>
        <v>4000000</v>
      </c>
      <c r="L25" s="86"/>
    </row>
    <row r="26" spans="1:15" s="102" customFormat="1" ht="16.5" x14ac:dyDescent="0.25">
      <c r="A26" s="97" t="s">
        <v>1307</v>
      </c>
      <c r="B26" s="98" t="s">
        <v>1262</v>
      </c>
      <c r="C26" s="98">
        <v>20</v>
      </c>
      <c r="D26" s="99" t="s">
        <v>1277</v>
      </c>
      <c r="E26" s="106" t="s">
        <v>1308</v>
      </c>
      <c r="F26" s="84" t="s">
        <v>1235</v>
      </c>
      <c r="G26" s="85">
        <v>25000000</v>
      </c>
      <c r="H26" s="87"/>
      <c r="I26" s="87">
        <v>45200000</v>
      </c>
      <c r="J26" s="104"/>
      <c r="K26" s="93">
        <f>+G26</f>
        <v>25000000</v>
      </c>
      <c r="L26" s="105"/>
    </row>
    <row r="27" spans="1:15" s="102" customFormat="1" ht="14.25" x14ac:dyDescent="0.2">
      <c r="A27" s="97" t="s">
        <v>1307</v>
      </c>
      <c r="B27" s="98" t="s">
        <v>1263</v>
      </c>
      <c r="C27" s="98">
        <v>10</v>
      </c>
      <c r="D27" s="99"/>
      <c r="E27" s="106" t="s">
        <v>1292</v>
      </c>
      <c r="F27" s="90" t="s">
        <v>1235</v>
      </c>
      <c r="G27" s="94">
        <v>2000000</v>
      </c>
      <c r="H27" s="91">
        <v>2000000</v>
      </c>
      <c r="I27" s="87">
        <v>6164877</v>
      </c>
      <c r="J27" s="100"/>
      <c r="K27" s="88">
        <v>0</v>
      </c>
      <c r="L27" s="101"/>
      <c r="O27" s="103"/>
    </row>
    <row r="28" spans="1:15" s="102" customFormat="1" ht="16.5" x14ac:dyDescent="0.25">
      <c r="A28" s="97" t="s">
        <v>1307</v>
      </c>
      <c r="B28" s="98" t="s">
        <v>1262</v>
      </c>
      <c r="C28" s="98">
        <v>20</v>
      </c>
      <c r="D28" s="99"/>
      <c r="E28" s="106" t="s">
        <v>1292</v>
      </c>
      <c r="F28" s="84" t="s">
        <v>1235</v>
      </c>
      <c r="G28" s="85">
        <v>2500000</v>
      </c>
      <c r="H28" s="87"/>
      <c r="I28" s="87"/>
      <c r="J28" s="104"/>
      <c r="K28" s="88">
        <f>+G28</f>
        <v>2500000</v>
      </c>
      <c r="L28" s="105"/>
    </row>
    <row r="29" spans="1:15" s="102" customFormat="1" ht="16.5" x14ac:dyDescent="0.25">
      <c r="A29" s="97" t="s">
        <v>1307</v>
      </c>
      <c r="B29" s="98" t="s">
        <v>1262</v>
      </c>
      <c r="C29" s="98">
        <v>20</v>
      </c>
      <c r="D29" s="99"/>
      <c r="E29" s="106" t="s">
        <v>1309</v>
      </c>
      <c r="F29" s="84" t="s">
        <v>1286</v>
      </c>
      <c r="G29" s="85">
        <v>1000000</v>
      </c>
      <c r="H29" s="87"/>
      <c r="I29" s="87">
        <v>1000000</v>
      </c>
      <c r="J29" s="104"/>
      <c r="K29" s="88">
        <f>+G29</f>
        <v>1000000</v>
      </c>
      <c r="L29" s="105"/>
    </row>
    <row r="30" spans="1:15" s="102" customFormat="1" ht="16.5" x14ac:dyDescent="0.25">
      <c r="A30" s="97" t="s">
        <v>1307</v>
      </c>
      <c r="B30" s="98" t="s">
        <v>1262</v>
      </c>
      <c r="C30" s="98">
        <v>20</v>
      </c>
      <c r="D30" s="99"/>
      <c r="E30" s="106" t="s">
        <v>1310</v>
      </c>
      <c r="F30" s="84" t="s">
        <v>1286</v>
      </c>
      <c r="G30" s="85">
        <v>1200000</v>
      </c>
      <c r="H30" s="87"/>
      <c r="I30" s="87">
        <v>1200000</v>
      </c>
      <c r="J30" s="104"/>
      <c r="K30" s="88">
        <f>+G30</f>
        <v>1200000</v>
      </c>
      <c r="L30" s="105"/>
    </row>
    <row r="31" spans="1:15" s="102" customFormat="1" ht="16.5" x14ac:dyDescent="0.25">
      <c r="A31" s="97" t="s">
        <v>1307</v>
      </c>
      <c r="B31" s="98" t="s">
        <v>1262</v>
      </c>
      <c r="C31" s="98">
        <v>20</v>
      </c>
      <c r="D31" s="99"/>
      <c r="E31" s="106" t="s">
        <v>1311</v>
      </c>
      <c r="F31" s="84" t="s">
        <v>1286</v>
      </c>
      <c r="G31" s="85">
        <v>1500000</v>
      </c>
      <c r="H31" s="87"/>
      <c r="I31" s="87">
        <v>1500000</v>
      </c>
      <c r="J31" s="104"/>
      <c r="K31" s="88">
        <f>+G31</f>
        <v>1500000</v>
      </c>
      <c r="L31" s="105"/>
    </row>
    <row r="32" spans="1:15" s="102" customFormat="1" ht="16.5" x14ac:dyDescent="0.25">
      <c r="A32" s="97" t="s">
        <v>1307</v>
      </c>
      <c r="B32" s="98" t="s">
        <v>1262</v>
      </c>
      <c r="C32" s="98">
        <v>20</v>
      </c>
      <c r="D32" s="99"/>
      <c r="E32" s="106" t="s">
        <v>1312</v>
      </c>
      <c r="F32" s="84" t="s">
        <v>1286</v>
      </c>
      <c r="G32" s="85">
        <v>1000000</v>
      </c>
      <c r="H32" s="87"/>
      <c r="I32" s="87">
        <v>1000000</v>
      </c>
      <c r="J32" s="104"/>
      <c r="K32" s="88">
        <f>+G32</f>
        <v>1000000</v>
      </c>
      <c r="L32" s="105"/>
    </row>
    <row r="33" spans="1:15" s="89" customFormat="1" ht="42.75" x14ac:dyDescent="0.2">
      <c r="A33" s="80" t="s">
        <v>1313</v>
      </c>
      <c r="B33" s="98" t="s">
        <v>1263</v>
      </c>
      <c r="C33" s="98">
        <v>10</v>
      </c>
      <c r="D33" s="82" t="s">
        <v>1277</v>
      </c>
      <c r="E33" s="83" t="s">
        <v>1314</v>
      </c>
      <c r="F33" s="90" t="s">
        <v>1235</v>
      </c>
      <c r="G33" s="94">
        <f>123517900+100</f>
        <v>123518000</v>
      </c>
      <c r="H33" s="91">
        <v>123518000</v>
      </c>
      <c r="I33" s="87">
        <v>902117900</v>
      </c>
      <c r="J33" s="68">
        <v>756889192</v>
      </c>
      <c r="K33" s="88">
        <v>0</v>
      </c>
      <c r="L33" s="75"/>
      <c r="M33" s="109"/>
      <c r="O33" s="103"/>
    </row>
    <row r="34" spans="1:15" s="89" customFormat="1" ht="42.75" x14ac:dyDescent="0.25">
      <c r="A34" s="80" t="s">
        <v>1313</v>
      </c>
      <c r="B34" s="98" t="s">
        <v>1262</v>
      </c>
      <c r="C34" s="98">
        <v>20</v>
      </c>
      <c r="D34" s="82" t="s">
        <v>1277</v>
      </c>
      <c r="E34" s="83" t="s">
        <v>1314</v>
      </c>
      <c r="F34" s="84" t="s">
        <v>1235</v>
      </c>
      <c r="G34" s="85">
        <f>850000000-G33-50000000</f>
        <v>676482000</v>
      </c>
      <c r="H34" s="87"/>
      <c r="I34" s="87"/>
      <c r="J34" s="67"/>
      <c r="K34" s="93">
        <f>+G34</f>
        <v>676482000</v>
      </c>
      <c r="L34" s="86"/>
      <c r="M34" s="109"/>
    </row>
    <row r="35" spans="1:15" s="89" customFormat="1" ht="16.5" x14ac:dyDescent="0.25">
      <c r="A35" s="80" t="s">
        <v>1313</v>
      </c>
      <c r="B35" s="98" t="s">
        <v>1262</v>
      </c>
      <c r="C35" s="98">
        <v>20</v>
      </c>
      <c r="D35" s="82"/>
      <c r="E35" s="83" t="s">
        <v>1315</v>
      </c>
      <c r="F35" s="84" t="s">
        <v>1254</v>
      </c>
      <c r="G35" s="85"/>
      <c r="H35" s="87"/>
      <c r="I35" s="87"/>
      <c r="J35" s="67"/>
      <c r="K35" s="88">
        <f>+G35</f>
        <v>0</v>
      </c>
      <c r="L35" s="86"/>
    </row>
    <row r="36" spans="1:15" s="89" customFormat="1" ht="42.75" x14ac:dyDescent="0.25">
      <c r="A36" s="110" t="s">
        <v>1316</v>
      </c>
      <c r="B36" s="111"/>
      <c r="C36" s="111"/>
      <c r="D36" s="112"/>
      <c r="E36" s="113" t="s">
        <v>1317</v>
      </c>
      <c r="F36" s="83"/>
      <c r="G36" s="114"/>
      <c r="H36" s="87"/>
      <c r="I36" s="87">
        <v>170853167</v>
      </c>
      <c r="J36" s="67"/>
      <c r="K36" s="88">
        <f>+G36</f>
        <v>0</v>
      </c>
      <c r="L36" s="86"/>
    </row>
    <row r="37" spans="1:15" s="89" customFormat="1" ht="15.95" customHeight="1" x14ac:dyDescent="0.25">
      <c r="A37" s="80" t="s">
        <v>1316</v>
      </c>
      <c r="B37" s="81" t="s">
        <v>1262</v>
      </c>
      <c r="C37" s="81">
        <v>20</v>
      </c>
      <c r="D37" s="82"/>
      <c r="E37" s="83" t="s">
        <v>1318</v>
      </c>
      <c r="F37" s="84" t="s">
        <v>1235</v>
      </c>
      <c r="G37" s="85">
        <v>0</v>
      </c>
      <c r="H37" s="87"/>
      <c r="I37" s="87">
        <v>100000000</v>
      </c>
      <c r="J37" s="67"/>
      <c r="K37" s="88">
        <f>+G37</f>
        <v>0</v>
      </c>
      <c r="L37" s="86"/>
    </row>
    <row r="38" spans="1:15" s="89" customFormat="1" ht="15.95" customHeight="1" x14ac:dyDescent="0.2">
      <c r="A38" s="80" t="s">
        <v>1316</v>
      </c>
      <c r="B38" s="98" t="s">
        <v>1319</v>
      </c>
      <c r="C38" s="98">
        <v>10</v>
      </c>
      <c r="D38" s="82"/>
      <c r="E38" s="83" t="s">
        <v>1292</v>
      </c>
      <c r="F38" s="90" t="s">
        <v>1235</v>
      </c>
      <c r="G38" s="94">
        <v>9500000</v>
      </c>
      <c r="H38" s="91">
        <v>9500000</v>
      </c>
      <c r="I38" s="87">
        <v>29283167</v>
      </c>
      <c r="J38" s="92"/>
      <c r="K38" s="88">
        <v>0</v>
      </c>
      <c r="L38" s="75"/>
      <c r="O38" s="103"/>
    </row>
    <row r="39" spans="1:15" s="89" customFormat="1" ht="15.95" customHeight="1" x14ac:dyDescent="0.25">
      <c r="A39" s="80" t="s">
        <v>1316</v>
      </c>
      <c r="B39" s="81" t="s">
        <v>1262</v>
      </c>
      <c r="C39" s="81">
        <v>20</v>
      </c>
      <c r="D39" s="82"/>
      <c r="E39" s="83" t="s">
        <v>1292</v>
      </c>
      <c r="F39" s="84" t="s">
        <v>1235</v>
      </c>
      <c r="G39" s="85">
        <v>12000000</v>
      </c>
      <c r="H39" s="87"/>
      <c r="I39" s="87"/>
      <c r="J39" s="67"/>
      <c r="K39" s="88">
        <f t="shared" ref="K39:K45" si="1">+G39</f>
        <v>12000000</v>
      </c>
      <c r="L39" s="86"/>
    </row>
    <row r="40" spans="1:15" s="89" customFormat="1" ht="15.95" customHeight="1" x14ac:dyDescent="0.25">
      <c r="A40" s="80" t="s">
        <v>1316</v>
      </c>
      <c r="B40" s="81" t="s">
        <v>1262</v>
      </c>
      <c r="C40" s="81">
        <v>20</v>
      </c>
      <c r="D40" s="82"/>
      <c r="E40" s="83" t="s">
        <v>1320</v>
      </c>
      <c r="F40" s="84" t="s">
        <v>1279</v>
      </c>
      <c r="G40" s="85">
        <v>15000000</v>
      </c>
      <c r="H40" s="87"/>
      <c r="I40" s="87">
        <v>21570000</v>
      </c>
      <c r="J40" s="67"/>
      <c r="K40" s="115">
        <f t="shared" si="1"/>
        <v>15000000</v>
      </c>
      <c r="L40" s="86"/>
    </row>
    <row r="41" spans="1:15" s="89" customFormat="1" ht="15.95" customHeight="1" x14ac:dyDescent="0.25">
      <c r="A41" s="80" t="s">
        <v>1316</v>
      </c>
      <c r="B41" s="81" t="s">
        <v>1262</v>
      </c>
      <c r="C41" s="81">
        <v>20</v>
      </c>
      <c r="D41" s="82"/>
      <c r="E41" s="83" t="s">
        <v>1321</v>
      </c>
      <c r="F41" s="84" t="s">
        <v>1230</v>
      </c>
      <c r="G41" s="85">
        <v>0</v>
      </c>
      <c r="H41" s="87"/>
      <c r="I41" s="87">
        <v>0</v>
      </c>
      <c r="J41" s="67"/>
      <c r="K41" s="115">
        <f t="shared" si="1"/>
        <v>0</v>
      </c>
      <c r="L41" s="86"/>
    </row>
    <row r="42" spans="1:15" s="89" customFormat="1" ht="15.95" customHeight="1" x14ac:dyDescent="0.25">
      <c r="A42" s="80" t="s">
        <v>1316</v>
      </c>
      <c r="B42" s="81" t="s">
        <v>1262</v>
      </c>
      <c r="C42" s="81">
        <v>20</v>
      </c>
      <c r="D42" s="82"/>
      <c r="E42" s="83" t="s">
        <v>1322</v>
      </c>
      <c r="F42" s="84" t="s">
        <v>1230</v>
      </c>
      <c r="G42" s="85">
        <v>0</v>
      </c>
      <c r="H42" s="87"/>
      <c r="I42" s="87">
        <v>0</v>
      </c>
      <c r="J42" s="67"/>
      <c r="K42" s="115">
        <f t="shared" si="1"/>
        <v>0</v>
      </c>
      <c r="L42" s="86"/>
    </row>
    <row r="43" spans="1:15" s="89" customFormat="1" ht="15.95" customHeight="1" x14ac:dyDescent="0.25">
      <c r="A43" s="80" t="s">
        <v>1316</v>
      </c>
      <c r="B43" s="81" t="s">
        <v>1262</v>
      </c>
      <c r="C43" s="81">
        <v>20</v>
      </c>
      <c r="D43" s="82"/>
      <c r="E43" s="83" t="s">
        <v>1323</v>
      </c>
      <c r="F43" s="84" t="s">
        <v>1230</v>
      </c>
      <c r="G43" s="85">
        <v>0</v>
      </c>
      <c r="H43" s="87"/>
      <c r="I43" s="87">
        <v>0</v>
      </c>
      <c r="J43" s="67"/>
      <c r="K43" s="115">
        <f t="shared" si="1"/>
        <v>0</v>
      </c>
      <c r="L43" s="86"/>
    </row>
    <row r="44" spans="1:15" s="89" customFormat="1" ht="38.25" customHeight="1" x14ac:dyDescent="0.25">
      <c r="A44" s="80" t="s">
        <v>1316</v>
      </c>
      <c r="B44" s="81" t="s">
        <v>1262</v>
      </c>
      <c r="C44" s="81">
        <v>20</v>
      </c>
      <c r="D44" s="82"/>
      <c r="E44" s="83" t="s">
        <v>1324</v>
      </c>
      <c r="F44" s="84" t="s">
        <v>1230</v>
      </c>
      <c r="G44" s="85">
        <v>0</v>
      </c>
      <c r="H44" s="87"/>
      <c r="I44" s="87">
        <v>20000000</v>
      </c>
      <c r="J44" s="67"/>
      <c r="K44" s="115">
        <f t="shared" si="1"/>
        <v>0</v>
      </c>
      <c r="L44" s="86"/>
    </row>
    <row r="45" spans="1:15" s="89" customFormat="1" ht="16.5" x14ac:dyDescent="0.25">
      <c r="A45" s="80" t="s">
        <v>1325</v>
      </c>
      <c r="B45" s="81" t="s">
        <v>1262</v>
      </c>
      <c r="C45" s="81">
        <v>20</v>
      </c>
      <c r="D45" s="82"/>
      <c r="E45" s="83" t="s">
        <v>1326</v>
      </c>
      <c r="F45" s="84" t="s">
        <v>1235</v>
      </c>
      <c r="G45" s="85">
        <v>2000000</v>
      </c>
      <c r="H45" s="87"/>
      <c r="I45" s="87">
        <v>5800000</v>
      </c>
      <c r="J45" s="67"/>
      <c r="K45" s="116">
        <f t="shared" si="1"/>
        <v>2000000</v>
      </c>
      <c r="L45" s="86"/>
    </row>
    <row r="46" spans="1:15" s="89" customFormat="1" ht="14.25" x14ac:dyDescent="0.2">
      <c r="A46" s="80" t="s">
        <v>1325</v>
      </c>
      <c r="B46" s="81" t="s">
        <v>1263</v>
      </c>
      <c r="C46" s="81">
        <v>10</v>
      </c>
      <c r="D46" s="82"/>
      <c r="E46" s="83" t="s">
        <v>1292</v>
      </c>
      <c r="F46" s="90" t="s">
        <v>1235</v>
      </c>
      <c r="G46" s="94">
        <f>+H46</f>
        <v>18000000</v>
      </c>
      <c r="H46" s="91">
        <v>18000000</v>
      </c>
      <c r="I46" s="87">
        <v>55483896</v>
      </c>
      <c r="J46" s="92"/>
      <c r="K46" s="88">
        <v>0</v>
      </c>
      <c r="L46" s="75"/>
      <c r="O46" s="103"/>
    </row>
    <row r="47" spans="1:15" s="89" customFormat="1" ht="16.5" x14ac:dyDescent="0.25">
      <c r="A47" s="80" t="s">
        <v>1325</v>
      </c>
      <c r="B47" s="81" t="s">
        <v>1262</v>
      </c>
      <c r="C47" s="81">
        <v>20</v>
      </c>
      <c r="D47" s="82"/>
      <c r="E47" s="83" t="s">
        <v>1292</v>
      </c>
      <c r="F47" s="84" t="s">
        <v>1235</v>
      </c>
      <c r="G47" s="85">
        <v>20000000</v>
      </c>
      <c r="H47" s="87"/>
      <c r="I47" s="87"/>
      <c r="J47" s="67"/>
      <c r="K47" s="88">
        <f>+G47</f>
        <v>20000000</v>
      </c>
      <c r="L47" s="86"/>
    </row>
    <row r="48" spans="1:15" s="89" customFormat="1" ht="33" x14ac:dyDescent="0.25">
      <c r="A48" s="80" t="s">
        <v>1325</v>
      </c>
      <c r="B48" s="81" t="s">
        <v>1262</v>
      </c>
      <c r="C48" s="81">
        <v>20</v>
      </c>
      <c r="D48" s="82"/>
      <c r="E48" s="83" t="s">
        <v>1327</v>
      </c>
      <c r="F48" s="84" t="s">
        <v>1279</v>
      </c>
      <c r="G48" s="85">
        <v>3000000</v>
      </c>
      <c r="H48" s="87"/>
      <c r="I48" s="87">
        <v>3000000</v>
      </c>
      <c r="J48" s="67"/>
      <c r="K48" s="88">
        <f>+G48</f>
        <v>3000000</v>
      </c>
      <c r="L48" s="86"/>
    </row>
    <row r="49" spans="1:15" s="89" customFormat="1" ht="16.5" x14ac:dyDescent="0.25">
      <c r="A49" s="80" t="s">
        <v>1325</v>
      </c>
      <c r="B49" s="81" t="s">
        <v>1262</v>
      </c>
      <c r="C49" s="81">
        <v>20</v>
      </c>
      <c r="D49" s="82"/>
      <c r="E49" s="83" t="s">
        <v>1328</v>
      </c>
      <c r="F49" s="84" t="s">
        <v>1235</v>
      </c>
      <c r="G49" s="85">
        <v>0</v>
      </c>
      <c r="H49" s="87"/>
      <c r="I49" s="87">
        <v>271900000</v>
      </c>
      <c r="J49" s="67"/>
      <c r="K49" s="88">
        <f>+G49</f>
        <v>0</v>
      </c>
      <c r="L49" s="86"/>
    </row>
    <row r="50" spans="1:15" s="89" customFormat="1" ht="16.5" x14ac:dyDescent="0.25">
      <c r="A50" s="80" t="s">
        <v>1325</v>
      </c>
      <c r="B50" s="81" t="s">
        <v>1262</v>
      </c>
      <c r="C50" s="81">
        <v>20</v>
      </c>
      <c r="D50" s="82"/>
      <c r="E50" s="83" t="s">
        <v>1329</v>
      </c>
      <c r="F50" s="84" t="s">
        <v>1230</v>
      </c>
      <c r="G50" s="85"/>
      <c r="H50" s="87"/>
      <c r="I50" s="87"/>
      <c r="J50" s="67"/>
      <c r="K50" s="88">
        <f>+G50</f>
        <v>0</v>
      </c>
      <c r="L50" s="86"/>
    </row>
    <row r="51" spans="1:15" s="89" customFormat="1" ht="14.25" x14ac:dyDescent="0.2">
      <c r="A51" s="80" t="s">
        <v>1330</v>
      </c>
      <c r="B51" s="81" t="s">
        <v>1263</v>
      </c>
      <c r="C51" s="82">
        <v>10</v>
      </c>
      <c r="D51" s="82"/>
      <c r="E51" s="83" t="s">
        <v>1292</v>
      </c>
      <c r="F51" s="90" t="s">
        <v>1235</v>
      </c>
      <c r="G51" s="94">
        <v>4000000</v>
      </c>
      <c r="H51" s="91">
        <v>4000000</v>
      </c>
      <c r="I51" s="87">
        <v>12329755</v>
      </c>
      <c r="J51" s="92"/>
      <c r="K51" s="88">
        <v>0</v>
      </c>
      <c r="L51" s="75"/>
      <c r="O51" s="103"/>
    </row>
    <row r="52" spans="1:15" s="89" customFormat="1" ht="16.5" x14ac:dyDescent="0.25">
      <c r="A52" s="80" t="s">
        <v>1330</v>
      </c>
      <c r="B52" s="81" t="s">
        <v>1262</v>
      </c>
      <c r="C52" s="81">
        <v>20</v>
      </c>
      <c r="D52" s="82"/>
      <c r="E52" s="83" t="s">
        <v>1292</v>
      </c>
      <c r="F52" s="84" t="s">
        <v>1235</v>
      </c>
      <c r="G52" s="85">
        <v>5000000</v>
      </c>
      <c r="H52" s="87"/>
      <c r="I52" s="87"/>
      <c r="J52" s="67"/>
      <c r="K52" s="88">
        <f>+G52</f>
        <v>5000000</v>
      </c>
      <c r="L52" s="86"/>
    </row>
    <row r="53" spans="1:15" s="89" customFormat="1" ht="16.5" x14ac:dyDescent="0.25">
      <c r="A53" s="80" t="s">
        <v>1331</v>
      </c>
      <c r="B53" s="81" t="s">
        <v>1262</v>
      </c>
      <c r="C53" s="81">
        <v>20</v>
      </c>
      <c r="D53" s="82"/>
      <c r="E53" s="83" t="s">
        <v>1332</v>
      </c>
      <c r="F53" s="84" t="s">
        <v>1235</v>
      </c>
      <c r="G53" s="85">
        <v>3000000</v>
      </c>
      <c r="H53" s="87"/>
      <c r="I53" s="87">
        <v>7200000</v>
      </c>
      <c r="J53" s="67"/>
      <c r="K53" s="93">
        <f>+G53</f>
        <v>3000000</v>
      </c>
      <c r="L53" s="86"/>
    </row>
    <row r="54" spans="1:15" s="89" customFormat="1" ht="14.25" x14ac:dyDescent="0.2">
      <c r="A54" s="97" t="s">
        <v>1331</v>
      </c>
      <c r="B54" s="81" t="s">
        <v>1263</v>
      </c>
      <c r="C54" s="81">
        <v>10</v>
      </c>
      <c r="D54" s="82"/>
      <c r="E54" s="83" t="s">
        <v>1292</v>
      </c>
      <c r="F54" s="90" t="s">
        <v>1235</v>
      </c>
      <c r="G54" s="94">
        <f>H54</f>
        <v>3000000</v>
      </c>
      <c r="H54" s="91">
        <v>3000000</v>
      </c>
      <c r="I54" s="87">
        <v>9247316</v>
      </c>
      <c r="J54" s="92"/>
      <c r="K54" s="88">
        <v>0</v>
      </c>
      <c r="L54" s="75"/>
      <c r="O54" s="103"/>
    </row>
    <row r="55" spans="1:15" s="89" customFormat="1" ht="16.5" x14ac:dyDescent="0.25">
      <c r="A55" s="97" t="s">
        <v>1331</v>
      </c>
      <c r="B55" s="81" t="s">
        <v>1262</v>
      </c>
      <c r="C55" s="81">
        <v>20</v>
      </c>
      <c r="D55" s="82"/>
      <c r="E55" s="83" t="s">
        <v>1292</v>
      </c>
      <c r="F55" s="84" t="s">
        <v>1235</v>
      </c>
      <c r="G55" s="85">
        <v>5000000</v>
      </c>
      <c r="H55" s="87"/>
      <c r="I55" s="87"/>
      <c r="J55" s="67"/>
      <c r="K55" s="88">
        <f>+G55</f>
        <v>5000000</v>
      </c>
      <c r="L55" s="86"/>
    </row>
    <row r="56" spans="1:15" s="89" customFormat="1" ht="33" x14ac:dyDescent="0.25">
      <c r="A56" s="97" t="s">
        <v>1331</v>
      </c>
      <c r="B56" s="81" t="s">
        <v>1262</v>
      </c>
      <c r="C56" s="81">
        <v>20</v>
      </c>
      <c r="D56" s="82"/>
      <c r="E56" s="83" t="s">
        <v>1333</v>
      </c>
      <c r="F56" s="84" t="s">
        <v>1279</v>
      </c>
      <c r="G56" s="85">
        <v>25000000</v>
      </c>
      <c r="H56" s="87"/>
      <c r="I56" s="87">
        <v>33520000</v>
      </c>
      <c r="J56" s="67"/>
      <c r="K56" s="88">
        <f>+G56</f>
        <v>25000000</v>
      </c>
      <c r="L56" s="86"/>
    </row>
    <row r="57" spans="1:15" s="89" customFormat="1" ht="16.5" x14ac:dyDescent="0.25">
      <c r="A57" s="97" t="s">
        <v>1331</v>
      </c>
      <c r="B57" s="81" t="s">
        <v>1262</v>
      </c>
      <c r="C57" s="81">
        <v>20</v>
      </c>
      <c r="D57" s="82"/>
      <c r="E57" s="83" t="s">
        <v>1334</v>
      </c>
      <c r="F57" s="84" t="s">
        <v>1230</v>
      </c>
      <c r="G57" s="85">
        <v>0</v>
      </c>
      <c r="H57" s="87"/>
      <c r="I57" s="87">
        <v>45450000</v>
      </c>
      <c r="J57" s="67"/>
      <c r="K57" s="88">
        <f t="shared" ref="K57:K64" si="2">+G57</f>
        <v>0</v>
      </c>
      <c r="L57" s="86"/>
    </row>
    <row r="58" spans="1:15" s="89" customFormat="1" ht="16.5" x14ac:dyDescent="0.25">
      <c r="A58" s="97" t="s">
        <v>1331</v>
      </c>
      <c r="B58" s="81" t="s">
        <v>1262</v>
      </c>
      <c r="C58" s="81">
        <v>20</v>
      </c>
      <c r="D58" s="82"/>
      <c r="E58" s="83" t="s">
        <v>1335</v>
      </c>
      <c r="F58" s="84" t="s">
        <v>1230</v>
      </c>
      <c r="G58" s="85">
        <v>0</v>
      </c>
      <c r="H58" s="87"/>
      <c r="I58" s="87"/>
      <c r="J58" s="67"/>
      <c r="K58" s="88">
        <f t="shared" si="2"/>
        <v>0</v>
      </c>
      <c r="L58" s="86"/>
    </row>
    <row r="59" spans="1:15" s="89" customFormat="1" ht="16.5" x14ac:dyDescent="0.25">
      <c r="A59" s="97" t="s">
        <v>1331</v>
      </c>
      <c r="B59" s="81" t="s">
        <v>1262</v>
      </c>
      <c r="C59" s="81">
        <v>20</v>
      </c>
      <c r="D59" s="82"/>
      <c r="E59" s="83" t="s">
        <v>1336</v>
      </c>
      <c r="F59" s="84" t="s">
        <v>1230</v>
      </c>
      <c r="G59" s="85">
        <v>0</v>
      </c>
      <c r="H59" s="87"/>
      <c r="I59" s="87">
        <v>30000000</v>
      </c>
      <c r="J59" s="67"/>
      <c r="K59" s="88">
        <f t="shared" si="2"/>
        <v>0</v>
      </c>
      <c r="L59" s="86"/>
    </row>
    <row r="60" spans="1:15" s="89" customFormat="1" ht="28.5" x14ac:dyDescent="0.25">
      <c r="A60" s="97" t="s">
        <v>1331</v>
      </c>
      <c r="B60" s="81" t="s">
        <v>1262</v>
      </c>
      <c r="C60" s="81">
        <v>20</v>
      </c>
      <c r="D60" s="82"/>
      <c r="E60" s="83" t="s">
        <v>1337</v>
      </c>
      <c r="F60" s="84" t="s">
        <v>1230</v>
      </c>
      <c r="G60" s="85">
        <v>0</v>
      </c>
      <c r="H60" s="87"/>
      <c r="I60" s="87">
        <v>0</v>
      </c>
      <c r="J60" s="67"/>
      <c r="K60" s="88">
        <f t="shared" si="2"/>
        <v>0</v>
      </c>
      <c r="L60" s="86"/>
    </row>
    <row r="61" spans="1:15" s="89" customFormat="1" ht="16.5" x14ac:dyDescent="0.25">
      <c r="A61" s="97" t="s">
        <v>1331</v>
      </c>
      <c r="B61" s="81" t="s">
        <v>1262</v>
      </c>
      <c r="C61" s="81">
        <v>20</v>
      </c>
      <c r="D61" s="82"/>
      <c r="E61" s="83" t="s">
        <v>1338</v>
      </c>
      <c r="F61" s="84" t="s">
        <v>1230</v>
      </c>
      <c r="G61" s="85">
        <v>0</v>
      </c>
      <c r="H61" s="87"/>
      <c r="I61" s="87">
        <v>60000000</v>
      </c>
      <c r="J61" s="67"/>
      <c r="K61" s="88">
        <f t="shared" si="2"/>
        <v>0</v>
      </c>
      <c r="L61" s="86"/>
    </row>
    <row r="62" spans="1:15" s="89" customFormat="1" ht="42.75" x14ac:dyDescent="0.25">
      <c r="A62" s="97" t="s">
        <v>1331</v>
      </c>
      <c r="B62" s="81" t="s">
        <v>1262</v>
      </c>
      <c r="C62" s="81">
        <v>20</v>
      </c>
      <c r="D62" s="82"/>
      <c r="E62" s="83" t="s">
        <v>1339</v>
      </c>
      <c r="F62" s="84" t="s">
        <v>1230</v>
      </c>
      <c r="G62" s="85">
        <v>0</v>
      </c>
      <c r="H62" s="87"/>
      <c r="I62" s="87">
        <v>60000000</v>
      </c>
      <c r="J62" s="67"/>
      <c r="K62" s="88">
        <f t="shared" si="2"/>
        <v>0</v>
      </c>
      <c r="L62" s="86"/>
    </row>
    <row r="63" spans="1:15" s="89" customFormat="1" ht="16.5" x14ac:dyDescent="0.25">
      <c r="A63" s="97" t="s">
        <v>1331</v>
      </c>
      <c r="B63" s="81" t="s">
        <v>1262</v>
      </c>
      <c r="C63" s="81">
        <v>20</v>
      </c>
      <c r="D63" s="82"/>
      <c r="E63" s="83" t="s">
        <v>1245</v>
      </c>
      <c r="F63" s="84" t="s">
        <v>1245</v>
      </c>
      <c r="G63" s="85">
        <f>125000000/2</f>
        <v>62500000</v>
      </c>
      <c r="H63" s="87"/>
      <c r="I63" s="87">
        <v>70000000</v>
      </c>
      <c r="J63" s="67"/>
      <c r="K63" s="88">
        <f t="shared" si="2"/>
        <v>62500000</v>
      </c>
      <c r="L63" s="86" t="s">
        <v>1340</v>
      </c>
    </row>
    <row r="64" spans="1:15" s="102" customFormat="1" ht="16.5" x14ac:dyDescent="0.25">
      <c r="A64" s="97" t="s">
        <v>1341</v>
      </c>
      <c r="B64" s="98" t="s">
        <v>1262</v>
      </c>
      <c r="C64" s="98">
        <v>20</v>
      </c>
      <c r="D64" s="99"/>
      <c r="E64" s="106" t="s">
        <v>1342</v>
      </c>
      <c r="F64" s="84" t="s">
        <v>1235</v>
      </c>
      <c r="G64" s="85">
        <v>1000000</v>
      </c>
      <c r="H64" s="87"/>
      <c r="I64" s="87">
        <v>2500000</v>
      </c>
      <c r="J64" s="104"/>
      <c r="K64" s="93">
        <f t="shared" si="2"/>
        <v>1000000</v>
      </c>
      <c r="L64" s="105"/>
    </row>
    <row r="65" spans="1:15" s="102" customFormat="1" ht="29.25" customHeight="1" x14ac:dyDescent="0.2">
      <c r="A65" s="97" t="s">
        <v>1341</v>
      </c>
      <c r="B65" s="98" t="s">
        <v>1263</v>
      </c>
      <c r="C65" s="98">
        <v>10</v>
      </c>
      <c r="D65" s="99" t="s">
        <v>1277</v>
      </c>
      <c r="E65" s="106" t="s">
        <v>1292</v>
      </c>
      <c r="F65" s="90" t="s">
        <v>1235</v>
      </c>
      <c r="G65" s="94">
        <f>+H65</f>
        <v>66000000</v>
      </c>
      <c r="H65" s="91">
        <v>66000000</v>
      </c>
      <c r="I65" s="87">
        <v>193740953</v>
      </c>
      <c r="J65" s="100"/>
      <c r="K65" s="88">
        <v>0</v>
      </c>
      <c r="L65" s="101"/>
      <c r="O65" s="103"/>
    </row>
    <row r="66" spans="1:15" s="102" customFormat="1" ht="29.25" customHeight="1" x14ac:dyDescent="0.25">
      <c r="A66" s="97" t="s">
        <v>1341</v>
      </c>
      <c r="B66" s="81" t="s">
        <v>1262</v>
      </c>
      <c r="C66" s="81">
        <v>20</v>
      </c>
      <c r="D66" s="99" t="s">
        <v>1277</v>
      </c>
      <c r="E66" s="106" t="s">
        <v>1292</v>
      </c>
      <c r="F66" s="84" t="s">
        <v>1235</v>
      </c>
      <c r="G66" s="85">
        <v>60000000</v>
      </c>
      <c r="H66" s="87"/>
      <c r="I66" s="87"/>
      <c r="J66" s="104"/>
      <c r="K66" s="88">
        <f>+G66</f>
        <v>60000000</v>
      </c>
      <c r="L66" s="105"/>
    </row>
    <row r="67" spans="1:15" s="102" customFormat="1" ht="15" customHeight="1" x14ac:dyDescent="0.2">
      <c r="A67" s="97" t="s">
        <v>1343</v>
      </c>
      <c r="B67" s="98" t="s">
        <v>1263</v>
      </c>
      <c r="C67" s="98" t="s">
        <v>1291</v>
      </c>
      <c r="D67" s="99" t="s">
        <v>1277</v>
      </c>
      <c r="E67" s="83" t="s">
        <v>1292</v>
      </c>
      <c r="F67" s="90" t="s">
        <v>1235</v>
      </c>
      <c r="G67" s="94">
        <f>+H67</f>
        <v>800000</v>
      </c>
      <c r="H67" s="91">
        <v>800000</v>
      </c>
      <c r="I67" s="87">
        <v>2465951</v>
      </c>
      <c r="J67" s="100"/>
      <c r="K67" s="88">
        <v>0</v>
      </c>
      <c r="L67" s="101"/>
      <c r="O67" s="103"/>
    </row>
    <row r="68" spans="1:15" s="102" customFormat="1" ht="15" customHeight="1" x14ac:dyDescent="0.25">
      <c r="A68" s="97" t="s">
        <v>1343</v>
      </c>
      <c r="B68" s="81" t="s">
        <v>1262</v>
      </c>
      <c r="C68" s="81">
        <v>20</v>
      </c>
      <c r="D68" s="99" t="s">
        <v>1277</v>
      </c>
      <c r="E68" s="83" t="s">
        <v>1292</v>
      </c>
      <c r="F68" s="84" t="s">
        <v>1235</v>
      </c>
      <c r="G68" s="85">
        <v>1200000</v>
      </c>
      <c r="H68" s="87"/>
      <c r="I68" s="87"/>
      <c r="J68" s="104"/>
      <c r="K68" s="88">
        <f>+G68</f>
        <v>1200000</v>
      </c>
      <c r="L68" s="105"/>
    </row>
    <row r="69" spans="1:15" s="102" customFormat="1" ht="16.5" x14ac:dyDescent="0.25">
      <c r="A69" s="97" t="s">
        <v>1344</v>
      </c>
      <c r="B69" s="98" t="s">
        <v>1262</v>
      </c>
      <c r="C69" s="81" t="s">
        <v>1276</v>
      </c>
      <c r="D69" s="99" t="s">
        <v>1277</v>
      </c>
      <c r="E69" s="106" t="s">
        <v>1345</v>
      </c>
      <c r="F69" s="84" t="s">
        <v>1230</v>
      </c>
      <c r="G69" s="85">
        <v>0</v>
      </c>
      <c r="H69" s="87"/>
      <c r="I69" s="87">
        <v>60000000</v>
      </c>
      <c r="J69" s="104"/>
      <c r="K69" s="108">
        <f>+G69</f>
        <v>0</v>
      </c>
      <c r="L69" s="105"/>
    </row>
    <row r="70" spans="1:15" s="102" customFormat="1" ht="29.25" customHeight="1" x14ac:dyDescent="0.25">
      <c r="A70" s="97" t="s">
        <v>1346</v>
      </c>
      <c r="B70" s="98" t="s">
        <v>1262</v>
      </c>
      <c r="C70" s="98">
        <v>20</v>
      </c>
      <c r="D70" s="99"/>
      <c r="E70" s="106" t="s">
        <v>1342</v>
      </c>
      <c r="F70" s="84" t="s">
        <v>1235</v>
      </c>
      <c r="G70" s="85">
        <v>2000000</v>
      </c>
      <c r="H70" s="87"/>
      <c r="I70" s="87">
        <v>4000000</v>
      </c>
      <c r="J70" s="104"/>
      <c r="K70" s="116">
        <f>+G70</f>
        <v>2000000</v>
      </c>
      <c r="L70" s="105"/>
    </row>
    <row r="71" spans="1:15" s="102" customFormat="1" ht="15" customHeight="1" x14ac:dyDescent="0.25">
      <c r="A71" s="97" t="s">
        <v>1347</v>
      </c>
      <c r="B71" s="98" t="s">
        <v>1262</v>
      </c>
      <c r="C71" s="98">
        <v>20</v>
      </c>
      <c r="D71" s="99"/>
      <c r="E71" s="106" t="s">
        <v>1348</v>
      </c>
      <c r="F71" s="84" t="s">
        <v>1235</v>
      </c>
      <c r="G71" s="85">
        <v>1000000</v>
      </c>
      <c r="H71" s="87"/>
      <c r="I71" s="87">
        <v>3000000</v>
      </c>
      <c r="J71" s="104"/>
      <c r="K71" s="116">
        <f>+G71</f>
        <v>1000000</v>
      </c>
      <c r="L71" s="105"/>
    </row>
    <row r="72" spans="1:15" s="102" customFormat="1" ht="15" customHeight="1" x14ac:dyDescent="0.2">
      <c r="A72" s="97" t="s">
        <v>1347</v>
      </c>
      <c r="B72" s="98" t="s">
        <v>1263</v>
      </c>
      <c r="C72" s="98">
        <v>10</v>
      </c>
      <c r="D72" s="99"/>
      <c r="E72" s="106" t="s">
        <v>1349</v>
      </c>
      <c r="F72" s="90" t="s">
        <v>1235</v>
      </c>
      <c r="G72" s="94">
        <f>+H72</f>
        <v>47150000</v>
      </c>
      <c r="H72" s="91">
        <v>47150000</v>
      </c>
      <c r="I72" s="87">
        <v>145336983</v>
      </c>
      <c r="J72" s="100"/>
      <c r="K72" s="88">
        <v>0</v>
      </c>
      <c r="L72" s="101"/>
      <c r="O72" s="103"/>
    </row>
    <row r="73" spans="1:15" s="102" customFormat="1" ht="15" customHeight="1" x14ac:dyDescent="0.25">
      <c r="A73" s="97" t="s">
        <v>1347</v>
      </c>
      <c r="B73" s="81" t="s">
        <v>1262</v>
      </c>
      <c r="C73" s="81">
        <v>20</v>
      </c>
      <c r="D73" s="99"/>
      <c r="E73" s="106" t="s">
        <v>1349</v>
      </c>
      <c r="F73" s="84" t="s">
        <v>1235</v>
      </c>
      <c r="G73" s="85">
        <v>35000000</v>
      </c>
      <c r="H73" s="87"/>
      <c r="I73" s="87"/>
      <c r="J73" s="104"/>
      <c r="K73" s="88">
        <f>+G73</f>
        <v>35000000</v>
      </c>
      <c r="L73" s="105"/>
    </row>
    <row r="74" spans="1:15" s="102" customFormat="1" ht="16.5" x14ac:dyDescent="0.25">
      <c r="A74" s="97" t="s">
        <v>1350</v>
      </c>
      <c r="B74" s="98" t="s">
        <v>1262</v>
      </c>
      <c r="C74" s="98">
        <v>20</v>
      </c>
      <c r="D74" s="99"/>
      <c r="E74" s="106" t="s">
        <v>1342</v>
      </c>
      <c r="F74" s="84" t="s">
        <v>1235</v>
      </c>
      <c r="G74" s="85">
        <v>3000000</v>
      </c>
      <c r="H74" s="105"/>
      <c r="I74" s="87">
        <v>7500000</v>
      </c>
      <c r="J74" s="104"/>
      <c r="K74" s="116">
        <f>+G74</f>
        <v>3000000</v>
      </c>
      <c r="L74" s="105"/>
    </row>
    <row r="75" spans="1:15" s="89" customFormat="1" ht="16.5" x14ac:dyDescent="0.25">
      <c r="A75" s="80" t="s">
        <v>1351</v>
      </c>
      <c r="B75" s="81" t="s">
        <v>1262</v>
      </c>
      <c r="C75" s="81">
        <v>20</v>
      </c>
      <c r="D75" s="82"/>
      <c r="E75" s="83" t="s">
        <v>1246</v>
      </c>
      <c r="F75" s="84" t="s">
        <v>1245</v>
      </c>
      <c r="G75" s="85">
        <v>2000000</v>
      </c>
      <c r="H75" s="86"/>
      <c r="I75" s="87"/>
      <c r="J75" s="67"/>
      <c r="K75" s="108">
        <f>+G75</f>
        <v>2000000</v>
      </c>
      <c r="L75" s="86" t="s">
        <v>1340</v>
      </c>
    </row>
    <row r="76" spans="1:15" s="89" customFormat="1" ht="16.5" x14ac:dyDescent="0.25">
      <c r="A76" s="97" t="s">
        <v>1351</v>
      </c>
      <c r="B76" s="81" t="s">
        <v>1262</v>
      </c>
      <c r="C76" s="81">
        <v>20</v>
      </c>
      <c r="D76" s="82"/>
      <c r="E76" s="83" t="s">
        <v>1229</v>
      </c>
      <c r="F76" s="84" t="s">
        <v>1230</v>
      </c>
      <c r="G76" s="85">
        <f>45000000/2</f>
        <v>22500000</v>
      </c>
      <c r="H76" s="86"/>
      <c r="I76" s="87">
        <v>50000000</v>
      </c>
      <c r="J76" s="67"/>
      <c r="K76" s="108">
        <f>+G76</f>
        <v>22500000</v>
      </c>
      <c r="L76" s="117" t="s">
        <v>1340</v>
      </c>
    </row>
    <row r="77" spans="1:15" s="89" customFormat="1" ht="28.5" x14ac:dyDescent="0.25">
      <c r="A77" s="97" t="s">
        <v>1351</v>
      </c>
      <c r="B77" s="81" t="s">
        <v>1262</v>
      </c>
      <c r="C77" s="81">
        <v>20</v>
      </c>
      <c r="D77" s="82"/>
      <c r="E77" s="83" t="s">
        <v>1352</v>
      </c>
      <c r="F77" s="84" t="s">
        <v>1230</v>
      </c>
      <c r="G77" s="85">
        <v>0</v>
      </c>
      <c r="H77" s="86"/>
      <c r="I77" s="87">
        <v>100000000</v>
      </c>
      <c r="J77" s="67"/>
      <c r="K77" s="108">
        <f>+G77</f>
        <v>0</v>
      </c>
      <c r="L77" s="86"/>
    </row>
    <row r="78" spans="1:15" s="89" customFormat="1" ht="14.25" x14ac:dyDescent="0.2">
      <c r="A78" s="97" t="s">
        <v>1351</v>
      </c>
      <c r="B78" s="98" t="s">
        <v>1262</v>
      </c>
      <c r="C78" s="81">
        <v>20</v>
      </c>
      <c r="D78" s="82"/>
      <c r="E78" s="83" t="s">
        <v>1353</v>
      </c>
      <c r="F78" s="90" t="s">
        <v>1235</v>
      </c>
      <c r="G78" s="85">
        <f>H78+((2600000000*0.15))-20000000</f>
        <v>495994216</v>
      </c>
      <c r="H78" s="91">
        <v>125994216</v>
      </c>
      <c r="I78" s="87">
        <v>685429750</v>
      </c>
      <c r="J78" s="92"/>
      <c r="K78" s="93">
        <f>+G78-H78</f>
        <v>370000000</v>
      </c>
      <c r="L78" s="75"/>
      <c r="M78" s="103"/>
    </row>
    <row r="79" spans="1:15" s="102" customFormat="1" ht="16.5" x14ac:dyDescent="0.25">
      <c r="A79" s="97" t="s">
        <v>1354</v>
      </c>
      <c r="B79" s="81" t="s">
        <v>1262</v>
      </c>
      <c r="C79" s="81">
        <v>20</v>
      </c>
      <c r="D79" s="99"/>
      <c r="E79" s="106" t="s">
        <v>1245</v>
      </c>
      <c r="F79" s="84" t="s">
        <v>1245</v>
      </c>
      <c r="G79" s="85">
        <v>2000000</v>
      </c>
      <c r="H79" s="105"/>
      <c r="I79" s="87">
        <v>0</v>
      </c>
      <c r="J79" s="104"/>
      <c r="K79" s="108">
        <f>+G79</f>
        <v>2000000</v>
      </c>
      <c r="L79" s="86" t="s">
        <v>1340</v>
      </c>
    </row>
    <row r="80" spans="1:15" s="102" customFormat="1" ht="14.25" x14ac:dyDescent="0.2">
      <c r="A80" s="97" t="s">
        <v>1354</v>
      </c>
      <c r="B80" s="98" t="s">
        <v>1262</v>
      </c>
      <c r="C80" s="98">
        <v>20</v>
      </c>
      <c r="D80" s="99"/>
      <c r="E80" s="106" t="s">
        <v>1355</v>
      </c>
      <c r="F80" s="90" t="s">
        <v>1230</v>
      </c>
      <c r="G80" s="85">
        <f>700000000+350000000</f>
        <v>1050000000</v>
      </c>
      <c r="H80" s="91">
        <v>400000000</v>
      </c>
      <c r="I80" s="87">
        <v>1650000000</v>
      </c>
      <c r="J80" s="68">
        <v>1400000000</v>
      </c>
      <c r="K80" s="93">
        <f>+G80-H80</f>
        <v>650000000</v>
      </c>
      <c r="L80" s="101"/>
      <c r="M80" s="118">
        <v>400000000</v>
      </c>
      <c r="N80" s="118">
        <f>K80+M80</f>
        <v>1050000000</v>
      </c>
      <c r="O80" s="102" t="s">
        <v>1356</v>
      </c>
    </row>
    <row r="81" spans="1:15" s="102" customFormat="1" ht="16.5" x14ac:dyDescent="0.25">
      <c r="A81" s="97" t="s">
        <v>1354</v>
      </c>
      <c r="B81" s="98" t="s">
        <v>1262</v>
      </c>
      <c r="C81" s="98">
        <v>20</v>
      </c>
      <c r="D81" s="99"/>
      <c r="E81" s="106" t="s">
        <v>1231</v>
      </c>
      <c r="F81" s="84" t="s">
        <v>1230</v>
      </c>
      <c r="G81" s="85">
        <v>200000000</v>
      </c>
      <c r="H81" s="105"/>
      <c r="I81" s="87">
        <v>253000000</v>
      </c>
      <c r="J81" s="104"/>
      <c r="K81" s="108">
        <f>+G81</f>
        <v>200000000</v>
      </c>
      <c r="L81" s="105" t="s">
        <v>1340</v>
      </c>
    </row>
    <row r="82" spans="1:15" s="102" customFormat="1" ht="16.5" x14ac:dyDescent="0.25">
      <c r="A82" s="97"/>
      <c r="B82" s="81"/>
      <c r="C82" s="98"/>
      <c r="D82" s="99"/>
      <c r="E82" s="106" t="s">
        <v>1357</v>
      </c>
      <c r="F82" s="84" t="s">
        <v>1230</v>
      </c>
      <c r="G82" s="114">
        <v>0</v>
      </c>
      <c r="H82" s="105"/>
      <c r="I82" s="87">
        <v>0</v>
      </c>
      <c r="J82" s="104"/>
      <c r="K82" s="104">
        <v>0</v>
      </c>
      <c r="L82" s="105"/>
    </row>
    <row r="83" spans="1:15" s="102" customFormat="1" ht="16.5" x14ac:dyDescent="0.25">
      <c r="A83" s="97"/>
      <c r="B83" s="81"/>
      <c r="C83" s="98"/>
      <c r="D83" s="99"/>
      <c r="E83" s="106" t="s">
        <v>1358</v>
      </c>
      <c r="F83" s="84" t="s">
        <v>1230</v>
      </c>
      <c r="G83" s="114"/>
      <c r="H83" s="105"/>
      <c r="I83" s="87">
        <v>0</v>
      </c>
      <c r="J83" s="104"/>
      <c r="K83" s="104">
        <v>0</v>
      </c>
      <c r="L83" s="105"/>
    </row>
    <row r="84" spans="1:15" s="102" customFormat="1" ht="16.5" x14ac:dyDescent="0.25">
      <c r="A84" s="97" t="s">
        <v>1354</v>
      </c>
      <c r="B84" s="98" t="s">
        <v>1262</v>
      </c>
      <c r="C84" s="98">
        <v>20</v>
      </c>
      <c r="D84" s="99"/>
      <c r="E84" s="106" t="s">
        <v>1232</v>
      </c>
      <c r="F84" s="84" t="s">
        <v>1230</v>
      </c>
      <c r="G84" s="85">
        <v>5000000</v>
      </c>
      <c r="H84" s="105"/>
      <c r="I84" s="87">
        <v>5000000</v>
      </c>
      <c r="J84" s="104"/>
      <c r="K84" s="108">
        <f>+G84</f>
        <v>5000000</v>
      </c>
      <c r="L84" s="119" t="s">
        <v>1359</v>
      </c>
    </row>
    <row r="85" spans="1:15" s="102" customFormat="1" ht="15" customHeight="1" x14ac:dyDescent="0.25">
      <c r="A85" s="120" t="s">
        <v>1360</v>
      </c>
      <c r="B85" s="98"/>
      <c r="C85" s="98"/>
      <c r="D85" s="99"/>
      <c r="E85" s="121" t="s">
        <v>1361</v>
      </c>
      <c r="F85" s="106"/>
      <c r="G85" s="114"/>
      <c r="H85" s="105"/>
      <c r="I85" s="87"/>
      <c r="J85" s="104"/>
      <c r="K85" s="108">
        <f>+G85</f>
        <v>0</v>
      </c>
      <c r="L85" s="105"/>
    </row>
    <row r="86" spans="1:15" s="102" customFormat="1" ht="15" customHeight="1" x14ac:dyDescent="0.2">
      <c r="A86" s="97" t="s">
        <v>1360</v>
      </c>
      <c r="B86" s="98" t="s">
        <v>1262</v>
      </c>
      <c r="C86" s="98" t="s">
        <v>1276</v>
      </c>
      <c r="D86" s="99" t="s">
        <v>1277</v>
      </c>
      <c r="E86" s="106" t="s">
        <v>261</v>
      </c>
      <c r="F86" s="90" t="s">
        <v>1235</v>
      </c>
      <c r="G86" s="85">
        <f>85300000-10000000</f>
        <v>75300000</v>
      </c>
      <c r="H86" s="91">
        <v>35000000</v>
      </c>
      <c r="I86" s="87">
        <v>85300000</v>
      </c>
      <c r="J86" s="100"/>
      <c r="K86" s="93">
        <f>+G86-H86</f>
        <v>40300000</v>
      </c>
      <c r="L86" s="101"/>
    </row>
    <row r="87" spans="1:15" s="102" customFormat="1" ht="15" customHeight="1" x14ac:dyDescent="0.25">
      <c r="A87" s="97" t="s">
        <v>1362</v>
      </c>
      <c r="B87" s="81" t="s">
        <v>1262</v>
      </c>
      <c r="C87" s="81">
        <v>20</v>
      </c>
      <c r="D87" s="99" t="s">
        <v>1277</v>
      </c>
      <c r="E87" s="106" t="s">
        <v>1247</v>
      </c>
      <c r="F87" s="84" t="s">
        <v>1245</v>
      </c>
      <c r="G87" s="85">
        <v>1600000</v>
      </c>
      <c r="H87" s="105"/>
      <c r="I87" s="87"/>
      <c r="J87" s="104"/>
      <c r="K87" s="108">
        <f>+G87</f>
        <v>1600000</v>
      </c>
      <c r="L87" s="119" t="s">
        <v>1359</v>
      </c>
    </row>
    <row r="88" spans="1:15" s="102" customFormat="1" ht="15" customHeight="1" x14ac:dyDescent="0.25">
      <c r="A88" s="97" t="s">
        <v>1363</v>
      </c>
      <c r="B88" s="81" t="s">
        <v>1262</v>
      </c>
      <c r="C88" s="81">
        <v>20</v>
      </c>
      <c r="D88" s="99"/>
      <c r="E88" s="106" t="s">
        <v>1245</v>
      </c>
      <c r="F88" s="84" t="s">
        <v>1245</v>
      </c>
      <c r="G88" s="85">
        <v>1600000</v>
      </c>
      <c r="H88" s="105"/>
      <c r="I88" s="87">
        <v>2000000</v>
      </c>
      <c r="J88" s="104"/>
      <c r="K88" s="108">
        <f>+G88</f>
        <v>1600000</v>
      </c>
      <c r="L88" s="119" t="s">
        <v>1359</v>
      </c>
    </row>
    <row r="89" spans="1:15" s="102" customFormat="1" ht="15" customHeight="1" x14ac:dyDescent="0.2">
      <c r="A89" s="97" t="s">
        <v>1363</v>
      </c>
      <c r="B89" s="98" t="s">
        <v>1263</v>
      </c>
      <c r="C89" s="98">
        <v>10</v>
      </c>
      <c r="D89" s="99"/>
      <c r="E89" s="106" t="s">
        <v>1364</v>
      </c>
      <c r="F89" s="90" t="s">
        <v>1235</v>
      </c>
      <c r="G89" s="94">
        <f>+H89</f>
        <v>190000000</v>
      </c>
      <c r="H89" s="91">
        <v>190000000</v>
      </c>
      <c r="I89" s="87">
        <v>620000000</v>
      </c>
      <c r="J89" s="68">
        <v>120000000</v>
      </c>
      <c r="K89" s="88">
        <v>0</v>
      </c>
      <c r="L89" s="101"/>
      <c r="O89" s="103"/>
    </row>
    <row r="90" spans="1:15" s="102" customFormat="1" ht="15" customHeight="1" x14ac:dyDescent="0.25">
      <c r="A90" s="97" t="s">
        <v>1363</v>
      </c>
      <c r="B90" s="98" t="s">
        <v>1262</v>
      </c>
      <c r="C90" s="98">
        <v>20</v>
      </c>
      <c r="D90" s="99"/>
      <c r="E90" s="106" t="s">
        <v>1364</v>
      </c>
      <c r="F90" s="84" t="s">
        <v>1235</v>
      </c>
      <c r="G90" s="85">
        <v>350000000</v>
      </c>
      <c r="H90" s="105"/>
      <c r="I90" s="87">
        <v>0</v>
      </c>
      <c r="J90" s="68">
        <v>380000000</v>
      </c>
      <c r="K90" s="116">
        <f>+G90</f>
        <v>350000000</v>
      </c>
      <c r="L90" s="105"/>
    </row>
    <row r="91" spans="1:15" s="89" customFormat="1" ht="42.75" x14ac:dyDescent="0.25">
      <c r="A91" s="110" t="s">
        <v>1365</v>
      </c>
      <c r="B91" s="81"/>
      <c r="C91" s="81"/>
      <c r="D91" s="82"/>
      <c r="E91" s="113" t="s">
        <v>1366</v>
      </c>
      <c r="F91" s="122"/>
      <c r="G91" s="114"/>
      <c r="H91" s="86"/>
      <c r="I91" s="87"/>
      <c r="J91" s="68"/>
      <c r="K91" s="115">
        <f>+G91</f>
        <v>0</v>
      </c>
      <c r="L91" s="86"/>
    </row>
    <row r="92" spans="1:15" s="89" customFormat="1" ht="16.5" x14ac:dyDescent="0.25">
      <c r="A92" s="80" t="s">
        <v>1365</v>
      </c>
      <c r="B92" s="81" t="s">
        <v>1262</v>
      </c>
      <c r="C92" s="81">
        <v>20</v>
      </c>
      <c r="D92" s="82"/>
      <c r="E92" s="83" t="s">
        <v>1248</v>
      </c>
      <c r="F92" s="84" t="s">
        <v>1235</v>
      </c>
      <c r="G92" s="85">
        <f>2500000000-400000000</f>
        <v>2100000000</v>
      </c>
      <c r="H92" s="86"/>
      <c r="I92" s="87">
        <v>2500000000</v>
      </c>
      <c r="J92" s="68">
        <v>2079289000</v>
      </c>
      <c r="K92" s="115">
        <f>+G92</f>
        <v>2100000000</v>
      </c>
      <c r="L92" s="105" t="s">
        <v>1359</v>
      </c>
    </row>
    <row r="93" spans="1:15" s="102" customFormat="1" ht="14.25" x14ac:dyDescent="0.2">
      <c r="A93" s="97" t="s">
        <v>1367</v>
      </c>
      <c r="B93" s="98" t="s">
        <v>1262</v>
      </c>
      <c r="C93" s="98">
        <v>20</v>
      </c>
      <c r="D93" s="99"/>
      <c r="E93" s="106" t="s">
        <v>234</v>
      </c>
      <c r="F93" s="90" t="s">
        <v>1235</v>
      </c>
      <c r="G93" s="85">
        <v>331050000</v>
      </c>
      <c r="H93" s="91">
        <v>109208750</v>
      </c>
      <c r="I93" s="87">
        <v>331050000</v>
      </c>
      <c r="J93" s="68">
        <v>300943274</v>
      </c>
      <c r="K93" s="93">
        <f>G93-H93</f>
        <v>221841250</v>
      </c>
      <c r="L93" s="101"/>
    </row>
    <row r="94" spans="1:15" s="102" customFormat="1" ht="16.5" x14ac:dyDescent="0.25">
      <c r="A94" s="97" t="s">
        <v>1367</v>
      </c>
      <c r="B94" s="98" t="s">
        <v>1263</v>
      </c>
      <c r="C94" s="98">
        <v>10</v>
      </c>
      <c r="D94" s="99"/>
      <c r="E94" s="106" t="s">
        <v>1368</v>
      </c>
      <c r="F94" s="84" t="s">
        <v>1235</v>
      </c>
      <c r="G94" s="94">
        <f>841732000+18000000</f>
        <v>859732000</v>
      </c>
      <c r="H94" s="105"/>
      <c r="I94" s="87">
        <v>0</v>
      </c>
      <c r="J94" s="68"/>
      <c r="K94" s="116">
        <f t="shared" ref="K94:K100" si="3">+G94</f>
        <v>859732000</v>
      </c>
      <c r="L94" s="105"/>
      <c r="O94" s="103"/>
    </row>
    <row r="95" spans="1:15" s="102" customFormat="1" ht="30.75" customHeight="1" x14ac:dyDescent="0.25">
      <c r="A95" s="97" t="s">
        <v>1367</v>
      </c>
      <c r="B95" s="98" t="s">
        <v>1262</v>
      </c>
      <c r="C95" s="98">
        <v>20</v>
      </c>
      <c r="D95" s="99"/>
      <c r="E95" s="106" t="s">
        <v>1368</v>
      </c>
      <c r="F95" s="84" t="s">
        <v>1235</v>
      </c>
      <c r="G95" s="85">
        <f>1300000000-841732000-18000000+100000000</f>
        <v>540268000</v>
      </c>
      <c r="H95" s="123"/>
      <c r="I95" s="123"/>
      <c r="J95" s="68"/>
      <c r="K95" s="116">
        <f t="shared" si="3"/>
        <v>540268000</v>
      </c>
      <c r="L95" s="105"/>
    </row>
    <row r="96" spans="1:15" s="102" customFormat="1" ht="16.5" x14ac:dyDescent="0.25">
      <c r="A96" s="97" t="s">
        <v>1367</v>
      </c>
      <c r="B96" s="98" t="s">
        <v>1262</v>
      </c>
      <c r="C96" s="98">
        <v>20</v>
      </c>
      <c r="D96" s="99"/>
      <c r="E96" s="106" t="s">
        <v>1233</v>
      </c>
      <c r="F96" s="84" t="s">
        <v>1230</v>
      </c>
      <c r="G96" s="85">
        <v>5000000</v>
      </c>
      <c r="H96" s="124"/>
      <c r="I96" s="87"/>
      <c r="J96" s="68"/>
      <c r="K96" s="108">
        <f t="shared" si="3"/>
        <v>5000000</v>
      </c>
      <c r="L96" s="105" t="s">
        <v>1359</v>
      </c>
    </row>
    <row r="97" spans="1:15" s="102" customFormat="1" ht="28.5" customHeight="1" x14ac:dyDescent="0.25">
      <c r="A97" s="80" t="s">
        <v>1367</v>
      </c>
      <c r="B97" s="81" t="s">
        <v>1262</v>
      </c>
      <c r="C97" s="81">
        <v>20</v>
      </c>
      <c r="D97" s="82"/>
      <c r="E97" s="83" t="s">
        <v>1369</v>
      </c>
      <c r="F97" s="84" t="s">
        <v>1230</v>
      </c>
      <c r="G97" s="85">
        <v>0</v>
      </c>
      <c r="H97" s="105"/>
      <c r="I97" s="87"/>
      <c r="J97" s="68"/>
      <c r="K97" s="108">
        <f t="shared" si="3"/>
        <v>0</v>
      </c>
      <c r="L97" s="105"/>
    </row>
    <row r="98" spans="1:15" s="102" customFormat="1" ht="16.5" x14ac:dyDescent="0.25">
      <c r="A98" s="97" t="s">
        <v>1367</v>
      </c>
      <c r="B98" s="98" t="s">
        <v>1262</v>
      </c>
      <c r="C98" s="98">
        <v>20</v>
      </c>
      <c r="D98" s="99"/>
      <c r="E98" s="106" t="s">
        <v>1234</v>
      </c>
      <c r="F98" s="84" t="s">
        <v>1235</v>
      </c>
      <c r="G98" s="85">
        <v>10000000</v>
      </c>
      <c r="H98" s="105"/>
      <c r="I98" s="87">
        <v>10000000</v>
      </c>
      <c r="J98" s="68"/>
      <c r="K98" s="108">
        <f t="shared" si="3"/>
        <v>10000000</v>
      </c>
      <c r="L98" s="105" t="s">
        <v>1340</v>
      </c>
    </row>
    <row r="99" spans="1:15" s="102" customFormat="1" ht="16.5" x14ac:dyDescent="0.25">
      <c r="A99" s="97" t="s">
        <v>1367</v>
      </c>
      <c r="B99" s="98" t="s">
        <v>1263</v>
      </c>
      <c r="C99" s="98">
        <v>10</v>
      </c>
      <c r="D99" s="99"/>
      <c r="E99" s="106" t="s">
        <v>1370</v>
      </c>
      <c r="F99" s="84" t="s">
        <v>1254</v>
      </c>
      <c r="G99" s="114"/>
      <c r="H99" s="105"/>
      <c r="I99" s="87">
        <v>0</v>
      </c>
      <c r="J99" s="68"/>
      <c r="K99" s="108">
        <f t="shared" si="3"/>
        <v>0</v>
      </c>
      <c r="L99" s="105"/>
      <c r="O99" s="103"/>
    </row>
    <row r="100" spans="1:15" s="102" customFormat="1" ht="16.5" x14ac:dyDescent="0.25">
      <c r="A100" s="97" t="s">
        <v>1367</v>
      </c>
      <c r="B100" s="98" t="s">
        <v>1262</v>
      </c>
      <c r="C100" s="98">
        <v>20</v>
      </c>
      <c r="D100" s="99"/>
      <c r="E100" s="106" t="s">
        <v>1236</v>
      </c>
      <c r="F100" s="84" t="s">
        <v>1235</v>
      </c>
      <c r="G100" s="85">
        <v>350000000</v>
      </c>
      <c r="H100" s="105"/>
      <c r="I100" s="87">
        <v>660000000</v>
      </c>
      <c r="J100" s="68">
        <v>361907000</v>
      </c>
      <c r="K100" s="108">
        <f t="shared" si="3"/>
        <v>350000000</v>
      </c>
      <c r="L100" s="105" t="s">
        <v>1340</v>
      </c>
    </row>
    <row r="101" spans="1:15" s="102" customFormat="1" ht="29.25" customHeight="1" x14ac:dyDescent="0.2">
      <c r="A101" s="80" t="s">
        <v>1371</v>
      </c>
      <c r="B101" s="81" t="s">
        <v>1262</v>
      </c>
      <c r="C101" s="81">
        <v>20</v>
      </c>
      <c r="D101" s="82"/>
      <c r="E101" s="83" t="s">
        <v>1372</v>
      </c>
      <c r="F101" s="90" t="s">
        <v>1235</v>
      </c>
      <c r="G101" s="85">
        <f>4750000000-8746500</f>
        <v>4741253500</v>
      </c>
      <c r="H101" s="91">
        <v>1889824750</v>
      </c>
      <c r="I101" s="87">
        <v>4927678288</v>
      </c>
      <c r="J101" s="68">
        <v>4641607263</v>
      </c>
      <c r="K101" s="93">
        <f>G101-H101</f>
        <v>2851428750</v>
      </c>
      <c r="L101" s="101"/>
      <c r="N101" s="118"/>
    </row>
    <row r="102" spans="1:15" s="102" customFormat="1" ht="15" customHeight="1" x14ac:dyDescent="0.25">
      <c r="A102" s="80" t="s">
        <v>1371</v>
      </c>
      <c r="B102" s="98" t="s">
        <v>1262</v>
      </c>
      <c r="C102" s="98">
        <v>20</v>
      </c>
      <c r="D102" s="99"/>
      <c r="E102" s="106" t="s">
        <v>1249</v>
      </c>
      <c r="F102" s="84" t="s">
        <v>1235</v>
      </c>
      <c r="G102" s="85">
        <f>279600000*1.08</f>
        <v>301968000</v>
      </c>
      <c r="H102" s="105"/>
      <c r="I102" s="87">
        <v>305100000</v>
      </c>
      <c r="J102" s="104"/>
      <c r="K102" s="108">
        <f t="shared" ref="K102:K113" si="4">+G102</f>
        <v>301968000</v>
      </c>
      <c r="L102" s="105" t="s">
        <v>1340</v>
      </c>
    </row>
    <row r="103" spans="1:15" s="102" customFormat="1" ht="15" customHeight="1" x14ac:dyDescent="0.25">
      <c r="A103" s="80" t="s">
        <v>1371</v>
      </c>
      <c r="B103" s="98" t="s">
        <v>1262</v>
      </c>
      <c r="C103" s="98">
        <v>20</v>
      </c>
      <c r="D103" s="99"/>
      <c r="E103" s="106" t="s">
        <v>1250</v>
      </c>
      <c r="F103" s="84" t="s">
        <v>1235</v>
      </c>
      <c r="G103" s="85">
        <v>110000000</v>
      </c>
      <c r="H103" s="105"/>
      <c r="I103" s="87">
        <v>110000000</v>
      </c>
      <c r="J103" s="104"/>
      <c r="K103" s="108">
        <f t="shared" si="4"/>
        <v>110000000</v>
      </c>
      <c r="L103" s="105" t="s">
        <v>1340</v>
      </c>
    </row>
    <row r="104" spans="1:15" s="102" customFormat="1" ht="15" customHeight="1" x14ac:dyDescent="0.25">
      <c r="A104" s="80" t="s">
        <v>1371</v>
      </c>
      <c r="B104" s="98" t="s">
        <v>1262</v>
      </c>
      <c r="C104" s="98">
        <v>20</v>
      </c>
      <c r="D104" s="99"/>
      <c r="E104" s="106" t="s">
        <v>1251</v>
      </c>
      <c r="F104" s="84" t="s">
        <v>1235</v>
      </c>
      <c r="G104" s="85">
        <v>80000000</v>
      </c>
      <c r="H104" s="105"/>
      <c r="I104" s="87">
        <v>100000000</v>
      </c>
      <c r="J104" s="104"/>
      <c r="K104" s="108">
        <f t="shared" si="4"/>
        <v>80000000</v>
      </c>
      <c r="L104" s="105" t="s">
        <v>1340</v>
      </c>
    </row>
    <row r="105" spans="1:15" s="102" customFormat="1" ht="15" customHeight="1" x14ac:dyDescent="0.25">
      <c r="A105" s="80" t="s">
        <v>1371</v>
      </c>
      <c r="B105" s="98" t="s">
        <v>1262</v>
      </c>
      <c r="C105" s="98">
        <v>20</v>
      </c>
      <c r="D105" s="99"/>
      <c r="E105" s="106" t="s">
        <v>1252</v>
      </c>
      <c r="F105" s="84" t="s">
        <v>1235</v>
      </c>
      <c r="G105" s="85">
        <v>0</v>
      </c>
      <c r="H105" s="105"/>
      <c r="I105" s="87">
        <v>0</v>
      </c>
      <c r="J105" s="104"/>
      <c r="K105" s="108">
        <f t="shared" si="4"/>
        <v>0</v>
      </c>
      <c r="L105" s="105" t="s">
        <v>1340</v>
      </c>
    </row>
    <row r="106" spans="1:15" s="102" customFormat="1" ht="15" customHeight="1" x14ac:dyDescent="0.25">
      <c r="A106" s="80" t="s">
        <v>1371</v>
      </c>
      <c r="B106" s="98" t="s">
        <v>1262</v>
      </c>
      <c r="C106" s="98">
        <v>20</v>
      </c>
      <c r="D106" s="99"/>
      <c r="E106" s="106" t="s">
        <v>1253</v>
      </c>
      <c r="F106" s="84" t="s">
        <v>1254</v>
      </c>
      <c r="G106" s="85">
        <v>100000000</v>
      </c>
      <c r="H106" s="105"/>
      <c r="I106" s="87"/>
      <c r="J106" s="104"/>
      <c r="K106" s="108">
        <f t="shared" si="4"/>
        <v>100000000</v>
      </c>
      <c r="L106" s="105" t="s">
        <v>1340</v>
      </c>
    </row>
    <row r="107" spans="1:15" s="89" customFormat="1" ht="35.450000000000003" customHeight="1" x14ac:dyDescent="0.25">
      <c r="A107" s="80" t="s">
        <v>1373</v>
      </c>
      <c r="B107" s="81" t="s">
        <v>54</v>
      </c>
      <c r="C107" s="81">
        <v>20</v>
      </c>
      <c r="D107" s="82"/>
      <c r="E107" s="83" t="s">
        <v>1374</v>
      </c>
      <c r="F107" s="84" t="s">
        <v>1375</v>
      </c>
      <c r="G107" s="85">
        <f>316250000/2</f>
        <v>158125000</v>
      </c>
      <c r="H107" s="86"/>
      <c r="I107" s="87">
        <v>316250000</v>
      </c>
      <c r="J107" s="67"/>
      <c r="K107" s="115">
        <f t="shared" si="4"/>
        <v>158125000</v>
      </c>
      <c r="L107" s="86"/>
    </row>
    <row r="108" spans="1:15" s="89" customFormat="1" ht="16.5" x14ac:dyDescent="0.25">
      <c r="A108" s="80" t="s">
        <v>1373</v>
      </c>
      <c r="B108" s="81" t="s">
        <v>54</v>
      </c>
      <c r="C108" s="81">
        <v>20</v>
      </c>
      <c r="D108" s="82"/>
      <c r="E108" s="83" t="s">
        <v>1374</v>
      </c>
      <c r="F108" s="84" t="s">
        <v>1376</v>
      </c>
      <c r="G108" s="85">
        <f>508250000/2</f>
        <v>254125000</v>
      </c>
      <c r="H108" s="86"/>
      <c r="I108" s="87">
        <v>508250000</v>
      </c>
      <c r="J108" s="67"/>
      <c r="K108" s="115">
        <f t="shared" si="4"/>
        <v>254125000</v>
      </c>
      <c r="L108" s="86"/>
    </row>
    <row r="109" spans="1:15" s="89" customFormat="1" ht="33" x14ac:dyDescent="0.25">
      <c r="A109" s="80" t="s">
        <v>1373</v>
      </c>
      <c r="B109" s="81" t="s">
        <v>54</v>
      </c>
      <c r="C109" s="81">
        <v>20</v>
      </c>
      <c r="D109" s="82"/>
      <c r="E109" s="83" t="s">
        <v>1374</v>
      </c>
      <c r="F109" s="84" t="s">
        <v>1279</v>
      </c>
      <c r="G109" s="85">
        <f>120000000/2</f>
        <v>60000000</v>
      </c>
      <c r="H109" s="86"/>
      <c r="I109" s="87">
        <v>120000000</v>
      </c>
      <c r="J109" s="67"/>
      <c r="K109" s="115">
        <f t="shared" si="4"/>
        <v>60000000</v>
      </c>
      <c r="L109" s="86"/>
    </row>
    <row r="110" spans="1:15" s="89" customFormat="1" ht="16.5" x14ac:dyDescent="0.25">
      <c r="A110" s="80" t="s">
        <v>1373</v>
      </c>
      <c r="B110" s="81" t="s">
        <v>54</v>
      </c>
      <c r="C110" s="81">
        <v>20</v>
      </c>
      <c r="D110" s="82"/>
      <c r="E110" s="83" t="s">
        <v>1374</v>
      </c>
      <c r="F110" s="84" t="s">
        <v>1240</v>
      </c>
      <c r="G110" s="85">
        <f>126500000/2</f>
        <v>63250000</v>
      </c>
      <c r="H110" s="86"/>
      <c r="I110" s="87">
        <v>126500000</v>
      </c>
      <c r="J110" s="67"/>
      <c r="K110" s="115">
        <f t="shared" si="4"/>
        <v>63250000</v>
      </c>
      <c r="L110" s="86"/>
    </row>
    <row r="111" spans="1:15" s="89" customFormat="1" ht="16.5" x14ac:dyDescent="0.25">
      <c r="A111" s="80" t="s">
        <v>1373</v>
      </c>
      <c r="B111" s="81" t="s">
        <v>54</v>
      </c>
      <c r="C111" s="81">
        <v>20</v>
      </c>
      <c r="D111" s="82"/>
      <c r="E111" s="83" t="s">
        <v>1374</v>
      </c>
      <c r="F111" s="84" t="s">
        <v>1235</v>
      </c>
      <c r="G111" s="85">
        <f>401550000/2</f>
        <v>200775000</v>
      </c>
      <c r="H111" s="86"/>
      <c r="I111" s="87">
        <v>401550000</v>
      </c>
      <c r="J111" s="67"/>
      <c r="K111" s="115">
        <f t="shared" si="4"/>
        <v>200775000</v>
      </c>
      <c r="L111" s="86"/>
      <c r="M111" s="76"/>
    </row>
    <row r="112" spans="1:15" s="89" customFormat="1" ht="57" x14ac:dyDescent="0.25">
      <c r="A112" s="80" t="s">
        <v>1377</v>
      </c>
      <c r="B112" s="81" t="s">
        <v>1262</v>
      </c>
      <c r="C112" s="81">
        <v>20</v>
      </c>
      <c r="D112" s="82" t="s">
        <v>1277</v>
      </c>
      <c r="E112" s="83" t="s">
        <v>1378</v>
      </c>
      <c r="F112" s="84" t="s">
        <v>1379</v>
      </c>
      <c r="G112" s="85">
        <f>444000000/2</f>
        <v>222000000</v>
      </c>
      <c r="H112" s="86"/>
      <c r="I112" s="87">
        <v>444000000</v>
      </c>
      <c r="J112" s="67"/>
      <c r="K112" s="115">
        <f t="shared" si="4"/>
        <v>222000000</v>
      </c>
      <c r="L112" s="86"/>
      <c r="M112" s="76"/>
    </row>
    <row r="113" spans="1:15" s="89" customFormat="1" ht="57" x14ac:dyDescent="0.25">
      <c r="A113" s="80" t="s">
        <v>1377</v>
      </c>
      <c r="B113" s="81" t="s">
        <v>1262</v>
      </c>
      <c r="C113" s="81">
        <v>20</v>
      </c>
      <c r="D113" s="82"/>
      <c r="E113" s="83" t="s">
        <v>1378</v>
      </c>
      <c r="F113" s="84" t="s">
        <v>1286</v>
      </c>
      <c r="G113" s="85">
        <f>593000000/2</f>
        <v>296500000</v>
      </c>
      <c r="H113" s="86"/>
      <c r="I113" s="87">
        <v>593000000</v>
      </c>
      <c r="J113" s="67"/>
      <c r="K113" s="115">
        <f t="shared" si="4"/>
        <v>296500000</v>
      </c>
      <c r="L113" s="86"/>
      <c r="M113" s="76"/>
    </row>
    <row r="114" spans="1:15" s="89" customFormat="1" ht="57" x14ac:dyDescent="0.25">
      <c r="A114" s="80" t="s">
        <v>1377</v>
      </c>
      <c r="B114" s="81" t="s">
        <v>1262</v>
      </c>
      <c r="C114" s="81">
        <v>20</v>
      </c>
      <c r="D114" s="82"/>
      <c r="E114" s="83" t="s">
        <v>1378</v>
      </c>
      <c r="F114" s="84" t="s">
        <v>1380</v>
      </c>
      <c r="G114" s="85">
        <f>321000000/2</f>
        <v>160500000</v>
      </c>
      <c r="H114" s="86"/>
      <c r="I114" s="87">
        <v>321000000</v>
      </c>
      <c r="J114" s="67"/>
      <c r="K114" s="115">
        <f t="shared" ref="K114:K122" si="5">+G114</f>
        <v>160500000</v>
      </c>
      <c r="L114" s="86"/>
    </row>
    <row r="115" spans="1:15" s="89" customFormat="1" ht="57" x14ac:dyDescent="0.25">
      <c r="A115" s="80" t="s">
        <v>1377</v>
      </c>
      <c r="B115" s="81" t="s">
        <v>1262</v>
      </c>
      <c r="C115" s="81">
        <v>20</v>
      </c>
      <c r="D115" s="82"/>
      <c r="E115" s="83" t="s">
        <v>1378</v>
      </c>
      <c r="F115" s="84" t="s">
        <v>1235</v>
      </c>
      <c r="G115" s="85">
        <f>166140000/2</f>
        <v>83070000</v>
      </c>
      <c r="H115" s="86"/>
      <c r="I115" s="87">
        <v>166140000</v>
      </c>
      <c r="J115" s="67"/>
      <c r="K115" s="115">
        <f t="shared" si="5"/>
        <v>83070000</v>
      </c>
      <c r="L115" s="86"/>
    </row>
    <row r="116" spans="1:15" s="89" customFormat="1" ht="57" x14ac:dyDescent="0.25">
      <c r="A116" s="80" t="s">
        <v>1377</v>
      </c>
      <c r="B116" s="81" t="s">
        <v>1262</v>
      </c>
      <c r="C116" s="81">
        <v>20</v>
      </c>
      <c r="D116" s="82"/>
      <c r="E116" s="83" t="s">
        <v>1378</v>
      </c>
      <c r="F116" s="84" t="s">
        <v>1375</v>
      </c>
      <c r="G116" s="85">
        <f>43700000/2</f>
        <v>21850000</v>
      </c>
      <c r="H116" s="86"/>
      <c r="I116" s="87">
        <v>43700000</v>
      </c>
      <c r="J116" s="67"/>
      <c r="K116" s="115">
        <f t="shared" si="5"/>
        <v>21850000</v>
      </c>
      <c r="L116" s="86"/>
    </row>
    <row r="117" spans="1:15" s="89" customFormat="1" ht="57" x14ac:dyDescent="0.25">
      <c r="A117" s="80" t="s">
        <v>1377</v>
      </c>
      <c r="B117" s="81" t="s">
        <v>1262</v>
      </c>
      <c r="C117" s="81">
        <v>20</v>
      </c>
      <c r="D117" s="82"/>
      <c r="E117" s="83" t="s">
        <v>1378</v>
      </c>
      <c r="F117" s="84" t="s">
        <v>1279</v>
      </c>
      <c r="G117" s="85">
        <f>270000000/2</f>
        <v>135000000</v>
      </c>
      <c r="H117" s="86"/>
      <c r="I117" s="87">
        <v>270000000</v>
      </c>
      <c r="J117" s="67"/>
      <c r="K117" s="115">
        <f t="shared" si="5"/>
        <v>135000000</v>
      </c>
      <c r="L117" s="86"/>
    </row>
    <row r="118" spans="1:15" s="89" customFormat="1" ht="57" x14ac:dyDescent="0.25">
      <c r="A118" s="80" t="s">
        <v>1377</v>
      </c>
      <c r="B118" s="81" t="s">
        <v>1262</v>
      </c>
      <c r="C118" s="81">
        <v>20</v>
      </c>
      <c r="D118" s="82"/>
      <c r="E118" s="83" t="s">
        <v>1378</v>
      </c>
      <c r="F118" s="84" t="s">
        <v>1240</v>
      </c>
      <c r="G118" s="85">
        <f>166750000/2</f>
        <v>83375000</v>
      </c>
      <c r="H118" s="86"/>
      <c r="I118" s="87">
        <v>166750000</v>
      </c>
      <c r="J118" s="67"/>
      <c r="K118" s="115">
        <f t="shared" si="5"/>
        <v>83375000</v>
      </c>
      <c r="L118" s="86"/>
    </row>
    <row r="119" spans="1:15" s="89" customFormat="1" ht="57" x14ac:dyDescent="0.25">
      <c r="A119" s="80" t="s">
        <v>1377</v>
      </c>
      <c r="B119" s="81" t="s">
        <v>1262</v>
      </c>
      <c r="C119" s="81">
        <v>20</v>
      </c>
      <c r="D119" s="82"/>
      <c r="E119" s="83" t="s">
        <v>1378</v>
      </c>
      <c r="F119" s="84" t="s">
        <v>1230</v>
      </c>
      <c r="G119" s="85">
        <v>70000000</v>
      </c>
      <c r="H119" s="86"/>
      <c r="I119" s="87">
        <v>0</v>
      </c>
      <c r="J119" s="67"/>
      <c r="K119" s="115">
        <f t="shared" si="5"/>
        <v>70000000</v>
      </c>
      <c r="L119" s="86"/>
    </row>
    <row r="120" spans="1:15" s="89" customFormat="1" ht="57" x14ac:dyDescent="0.25">
      <c r="A120" s="80" t="s">
        <v>1377</v>
      </c>
      <c r="B120" s="81" t="s">
        <v>1262</v>
      </c>
      <c r="C120" s="81">
        <v>20</v>
      </c>
      <c r="D120" s="82"/>
      <c r="E120" s="83" t="s">
        <v>1378</v>
      </c>
      <c r="F120" s="84" t="s">
        <v>1381</v>
      </c>
      <c r="G120" s="85">
        <f>148400000/2</f>
        <v>74200000</v>
      </c>
      <c r="H120" s="86"/>
      <c r="I120" s="87">
        <v>148400000</v>
      </c>
      <c r="J120" s="67"/>
      <c r="K120" s="115">
        <f t="shared" si="5"/>
        <v>74200000</v>
      </c>
      <c r="L120" s="86"/>
    </row>
    <row r="121" spans="1:15" s="89" customFormat="1" ht="57" x14ac:dyDescent="0.25">
      <c r="A121" s="80" t="s">
        <v>1377</v>
      </c>
      <c r="B121" s="81" t="s">
        <v>1262</v>
      </c>
      <c r="C121" s="81">
        <v>20</v>
      </c>
      <c r="D121" s="82"/>
      <c r="E121" s="83" t="s">
        <v>1378</v>
      </c>
      <c r="F121" s="84" t="s">
        <v>1382</v>
      </c>
      <c r="G121" s="85">
        <f>72000000/2</f>
        <v>36000000</v>
      </c>
      <c r="H121" s="86"/>
      <c r="I121" s="87">
        <v>72000000</v>
      </c>
      <c r="J121" s="67"/>
      <c r="K121" s="115">
        <f t="shared" si="5"/>
        <v>36000000</v>
      </c>
      <c r="L121" s="86"/>
    </row>
    <row r="122" spans="1:15" s="89" customFormat="1" ht="57" x14ac:dyDescent="0.25">
      <c r="A122" s="80" t="s">
        <v>1377</v>
      </c>
      <c r="B122" s="81" t="s">
        <v>1262</v>
      </c>
      <c r="C122" s="81">
        <v>20</v>
      </c>
      <c r="D122" s="82"/>
      <c r="E122" s="83" t="s">
        <v>1378</v>
      </c>
      <c r="F122" s="84" t="s">
        <v>1376</v>
      </c>
      <c r="G122" s="85">
        <f>58200000/2</f>
        <v>29100000</v>
      </c>
      <c r="H122" s="86"/>
      <c r="I122" s="87">
        <v>58200000</v>
      </c>
      <c r="J122" s="67"/>
      <c r="K122" s="115">
        <f t="shared" si="5"/>
        <v>29100000</v>
      </c>
      <c r="L122" s="86"/>
    </row>
    <row r="123" spans="1:15" s="89" customFormat="1" ht="28.5" x14ac:dyDescent="0.2">
      <c r="A123" s="80" t="s">
        <v>1377</v>
      </c>
      <c r="B123" s="81" t="s">
        <v>1262</v>
      </c>
      <c r="C123" s="81">
        <v>20</v>
      </c>
      <c r="D123" s="82"/>
      <c r="E123" s="83" t="s">
        <v>1383</v>
      </c>
      <c r="F123" s="90" t="s">
        <v>1286</v>
      </c>
      <c r="G123" s="85">
        <v>8746500</v>
      </c>
      <c r="H123" s="91">
        <v>8746500</v>
      </c>
      <c r="I123" s="87">
        <v>32000000</v>
      </c>
      <c r="J123" s="92"/>
      <c r="K123" s="92">
        <v>0</v>
      </c>
      <c r="L123" s="75"/>
    </row>
    <row r="124" spans="1:15" s="89" customFormat="1" ht="28.5" x14ac:dyDescent="0.25">
      <c r="A124" s="80" t="s">
        <v>1377</v>
      </c>
      <c r="B124" s="81" t="s">
        <v>1262</v>
      </c>
      <c r="C124" s="81">
        <v>20</v>
      </c>
      <c r="D124" s="82"/>
      <c r="E124" s="83" t="s">
        <v>1384</v>
      </c>
      <c r="F124" s="84" t="s">
        <v>1286</v>
      </c>
      <c r="G124" s="85">
        <v>6000000</v>
      </c>
      <c r="H124" s="86"/>
      <c r="I124" s="87">
        <v>6000000</v>
      </c>
      <c r="J124" s="67"/>
      <c r="K124" s="88">
        <f>+G124</f>
        <v>6000000</v>
      </c>
      <c r="L124" s="86"/>
    </row>
    <row r="125" spans="1:15" s="89" customFormat="1" ht="16.5" x14ac:dyDescent="0.25">
      <c r="A125" s="80" t="s">
        <v>1377</v>
      </c>
      <c r="B125" s="81" t="s">
        <v>1262</v>
      </c>
      <c r="C125" s="81">
        <v>20</v>
      </c>
      <c r="D125" s="82"/>
      <c r="E125" s="83" t="s">
        <v>1385</v>
      </c>
      <c r="F125" s="84" t="s">
        <v>1376</v>
      </c>
      <c r="G125" s="85">
        <v>6000000</v>
      </c>
      <c r="H125" s="86"/>
      <c r="I125" s="87">
        <v>7000000</v>
      </c>
      <c r="J125" s="67"/>
      <c r="K125" s="88">
        <f>+G125</f>
        <v>6000000</v>
      </c>
      <c r="L125" s="86"/>
    </row>
    <row r="126" spans="1:15" s="89" customFormat="1" ht="30" customHeight="1" x14ac:dyDescent="0.2">
      <c r="A126" s="80" t="s">
        <v>1377</v>
      </c>
      <c r="B126" s="81" t="s">
        <v>1262</v>
      </c>
      <c r="C126" s="81">
        <v>20</v>
      </c>
      <c r="D126" s="82"/>
      <c r="E126" s="83" t="s">
        <v>1386</v>
      </c>
      <c r="F126" s="90" t="s">
        <v>1240</v>
      </c>
      <c r="G126" s="85">
        <v>50000000</v>
      </c>
      <c r="H126" s="91">
        <v>18000000</v>
      </c>
      <c r="I126" s="87">
        <v>56000000</v>
      </c>
      <c r="J126" s="92"/>
      <c r="K126" s="88">
        <f>G126-H126</f>
        <v>32000000</v>
      </c>
      <c r="L126" s="75"/>
    </row>
    <row r="127" spans="1:15" s="89" customFormat="1" ht="16.5" x14ac:dyDescent="0.25">
      <c r="A127" s="80" t="s">
        <v>1377</v>
      </c>
      <c r="B127" s="81" t="s">
        <v>1263</v>
      </c>
      <c r="C127" s="81">
        <v>10</v>
      </c>
      <c r="D127" s="82"/>
      <c r="E127" s="83" t="s">
        <v>1255</v>
      </c>
      <c r="F127" s="84" t="s">
        <v>1254</v>
      </c>
      <c r="G127" s="94">
        <v>100000000</v>
      </c>
      <c r="H127" s="86"/>
      <c r="I127" s="87">
        <v>0</v>
      </c>
      <c r="J127" s="67"/>
      <c r="K127" s="88">
        <f t="shared" ref="K127:K134" si="6">+G127</f>
        <v>100000000</v>
      </c>
      <c r="L127" s="86" t="s">
        <v>1340</v>
      </c>
      <c r="O127" s="103"/>
    </row>
    <row r="128" spans="1:15" s="89" customFormat="1" ht="16.5" x14ac:dyDescent="0.25">
      <c r="A128" s="80" t="s">
        <v>1387</v>
      </c>
      <c r="B128" s="81" t="s">
        <v>1262</v>
      </c>
      <c r="C128" s="81">
        <v>20</v>
      </c>
      <c r="D128" s="82"/>
      <c r="E128" s="83" t="s">
        <v>1256</v>
      </c>
      <c r="F128" s="84" t="s">
        <v>1235</v>
      </c>
      <c r="G128" s="85">
        <f>255000000-55000000</f>
        <v>200000000</v>
      </c>
      <c r="H128" s="86"/>
      <c r="I128" s="87">
        <v>255000000</v>
      </c>
      <c r="J128" s="68">
        <v>408527000</v>
      </c>
      <c r="K128" s="115">
        <f t="shared" si="6"/>
        <v>200000000</v>
      </c>
      <c r="L128" s="86" t="s">
        <v>1340</v>
      </c>
    </row>
    <row r="129" spans="1:15" s="89" customFormat="1" ht="16.5" x14ac:dyDescent="0.25">
      <c r="A129" s="80" t="s">
        <v>1387</v>
      </c>
      <c r="B129" s="81" t="s">
        <v>1262</v>
      </c>
      <c r="C129" s="81">
        <v>20</v>
      </c>
      <c r="D129" s="82"/>
      <c r="E129" s="83" t="s">
        <v>1257</v>
      </c>
      <c r="F129" s="84" t="s">
        <v>1235</v>
      </c>
      <c r="G129" s="85">
        <f>50000000</f>
        <v>50000000</v>
      </c>
      <c r="H129" s="86"/>
      <c r="I129" s="87">
        <v>200000000</v>
      </c>
      <c r="J129" s="67"/>
      <c r="K129" s="115">
        <f t="shared" si="6"/>
        <v>50000000</v>
      </c>
      <c r="L129" s="86" t="s">
        <v>1340</v>
      </c>
    </row>
    <row r="130" spans="1:15" s="89" customFormat="1" ht="16.5" x14ac:dyDescent="0.25">
      <c r="A130" s="80" t="s">
        <v>1387</v>
      </c>
      <c r="B130" s="81" t="s">
        <v>1263</v>
      </c>
      <c r="C130" s="81">
        <v>10</v>
      </c>
      <c r="D130" s="82"/>
      <c r="E130" s="83" t="s">
        <v>1258</v>
      </c>
      <c r="F130" s="84" t="s">
        <v>1254</v>
      </c>
      <c r="G130" s="114">
        <v>0</v>
      </c>
      <c r="H130" s="86"/>
      <c r="I130" s="87">
        <v>0</v>
      </c>
      <c r="J130" s="67"/>
      <c r="K130" s="115">
        <f t="shared" si="6"/>
        <v>0</v>
      </c>
      <c r="L130" s="86" t="s">
        <v>1340</v>
      </c>
      <c r="O130" s="103"/>
    </row>
    <row r="131" spans="1:15" s="89" customFormat="1" ht="42.75" x14ac:dyDescent="0.25">
      <c r="A131" s="80" t="s">
        <v>1387</v>
      </c>
      <c r="B131" s="81" t="s">
        <v>1262</v>
      </c>
      <c r="C131" s="81">
        <v>20</v>
      </c>
      <c r="D131" s="82"/>
      <c r="E131" s="83" t="s">
        <v>1388</v>
      </c>
      <c r="F131" s="84" t="s">
        <v>1230</v>
      </c>
      <c r="G131" s="85">
        <v>5000000</v>
      </c>
      <c r="H131" s="86"/>
      <c r="I131" s="87">
        <v>6000000</v>
      </c>
      <c r="J131" s="67"/>
      <c r="K131" s="116">
        <f t="shared" si="6"/>
        <v>5000000</v>
      </c>
      <c r="L131" s="86"/>
    </row>
    <row r="132" spans="1:15" s="89" customFormat="1" ht="16.5" x14ac:dyDescent="0.25">
      <c r="A132" s="80" t="s">
        <v>1387</v>
      </c>
      <c r="B132" s="81" t="s">
        <v>1262</v>
      </c>
      <c r="C132" s="81">
        <v>20</v>
      </c>
      <c r="D132" s="82"/>
      <c r="E132" s="83" t="s">
        <v>1389</v>
      </c>
      <c r="F132" s="84" t="s">
        <v>1376</v>
      </c>
      <c r="G132" s="85">
        <v>40000000</v>
      </c>
      <c r="H132" s="86"/>
      <c r="I132" s="87">
        <v>45000000</v>
      </c>
      <c r="J132" s="67"/>
      <c r="K132" s="115">
        <f t="shared" si="6"/>
        <v>40000000</v>
      </c>
      <c r="L132" s="86"/>
    </row>
    <row r="133" spans="1:15" s="89" customFormat="1" ht="42.75" x14ac:dyDescent="0.25">
      <c r="A133" s="80" t="s">
        <v>1387</v>
      </c>
      <c r="B133" s="81" t="s">
        <v>1262</v>
      </c>
      <c r="C133" s="81">
        <v>20</v>
      </c>
      <c r="D133" s="82"/>
      <c r="E133" s="83" t="s">
        <v>1390</v>
      </c>
      <c r="F133" s="84" t="s">
        <v>1376</v>
      </c>
      <c r="G133" s="85">
        <v>4400000</v>
      </c>
      <c r="H133" s="86"/>
      <c r="I133" s="87">
        <v>4400000</v>
      </c>
      <c r="J133" s="67"/>
      <c r="K133" s="115">
        <f t="shared" si="6"/>
        <v>4400000</v>
      </c>
      <c r="L133" s="86"/>
    </row>
    <row r="134" spans="1:15" s="89" customFormat="1" ht="43.5" customHeight="1" x14ac:dyDescent="0.25">
      <c r="A134" s="80" t="s">
        <v>1387</v>
      </c>
      <c r="B134" s="81" t="s">
        <v>1262</v>
      </c>
      <c r="C134" s="81">
        <v>20</v>
      </c>
      <c r="D134" s="82" t="s">
        <v>1277</v>
      </c>
      <c r="E134" s="83" t="s">
        <v>1245</v>
      </c>
      <c r="F134" s="84" t="s">
        <v>1245</v>
      </c>
      <c r="G134" s="85">
        <v>11000000</v>
      </c>
      <c r="H134" s="86"/>
      <c r="I134" s="87">
        <v>12000000</v>
      </c>
      <c r="J134" s="67"/>
      <c r="K134" s="115">
        <f t="shared" si="6"/>
        <v>11000000</v>
      </c>
      <c r="L134" s="86" t="s">
        <v>1340</v>
      </c>
      <c r="N134" s="89" t="s">
        <v>1391</v>
      </c>
    </row>
    <row r="135" spans="1:15" s="89" customFormat="1" ht="15" customHeight="1" x14ac:dyDescent="0.2">
      <c r="A135" s="80" t="s">
        <v>1392</v>
      </c>
      <c r="B135" s="81" t="s">
        <v>1263</v>
      </c>
      <c r="C135" s="81">
        <v>10</v>
      </c>
      <c r="D135" s="82"/>
      <c r="E135" s="83" t="s">
        <v>1237</v>
      </c>
      <c r="F135" s="90" t="s">
        <v>1235</v>
      </c>
      <c r="G135" s="94">
        <v>9100000000</v>
      </c>
      <c r="H135" s="91">
        <f>+G135</f>
        <v>9100000000</v>
      </c>
      <c r="I135" s="87">
        <v>10390000000</v>
      </c>
      <c r="J135" s="88"/>
      <c r="K135" s="92">
        <v>0</v>
      </c>
      <c r="L135" s="86" t="s">
        <v>1340</v>
      </c>
      <c r="O135" s="103"/>
    </row>
    <row r="136" spans="1:15" s="89" customFormat="1" ht="15" customHeight="1" x14ac:dyDescent="0.2">
      <c r="A136" s="80" t="s">
        <v>1392</v>
      </c>
      <c r="B136" s="81" t="s">
        <v>1262</v>
      </c>
      <c r="C136" s="81">
        <v>20</v>
      </c>
      <c r="D136" s="82"/>
      <c r="E136" s="83" t="s">
        <v>1237</v>
      </c>
      <c r="F136" s="90" t="s">
        <v>1235</v>
      </c>
      <c r="G136" s="85">
        <f>1400000000</f>
        <v>1400000000</v>
      </c>
      <c r="H136" s="91">
        <v>1400000000</v>
      </c>
      <c r="I136" s="87">
        <v>1400000000</v>
      </c>
      <c r="J136" s="92"/>
      <c r="K136" s="92">
        <v>0</v>
      </c>
      <c r="L136" s="86" t="s">
        <v>1340</v>
      </c>
    </row>
    <row r="137" spans="1:15" s="89" customFormat="1" ht="15" customHeight="1" x14ac:dyDescent="0.2">
      <c r="A137" s="80" t="s">
        <v>1392</v>
      </c>
      <c r="B137" s="81" t="s">
        <v>1262</v>
      </c>
      <c r="C137" s="81">
        <v>20</v>
      </c>
      <c r="D137" s="82"/>
      <c r="E137" s="83" t="s">
        <v>1393</v>
      </c>
      <c r="F137" s="90" t="s">
        <v>1235</v>
      </c>
      <c r="G137" s="85">
        <f>H137+((2600000000*0.85))-50000000+1266700</f>
        <v>2839421234</v>
      </c>
      <c r="H137" s="91">
        <v>678154534</v>
      </c>
      <c r="I137" s="87">
        <v>2741719000</v>
      </c>
      <c r="J137" s="92"/>
      <c r="K137" s="93">
        <f>G137-H137</f>
        <v>2161266700</v>
      </c>
      <c r="L137" s="75"/>
    </row>
    <row r="138" spans="1:15" s="89" customFormat="1" ht="35.25" customHeight="1" x14ac:dyDescent="0.25">
      <c r="A138" s="80" t="s">
        <v>1392</v>
      </c>
      <c r="B138" s="81" t="s">
        <v>1262</v>
      </c>
      <c r="C138" s="81">
        <v>20</v>
      </c>
      <c r="D138" s="82"/>
      <c r="E138" s="83" t="s">
        <v>1394</v>
      </c>
      <c r="F138" s="84" t="s">
        <v>1230</v>
      </c>
      <c r="G138" s="85">
        <v>15000000</v>
      </c>
      <c r="H138" s="86"/>
      <c r="I138" s="87">
        <v>42000000</v>
      </c>
      <c r="J138" s="67"/>
      <c r="K138" s="116">
        <f>+G138</f>
        <v>15000000</v>
      </c>
      <c r="L138" s="86"/>
    </row>
    <row r="139" spans="1:15" s="89" customFormat="1" ht="40.5" customHeight="1" x14ac:dyDescent="0.25">
      <c r="A139" s="80" t="s">
        <v>1392</v>
      </c>
      <c r="B139" s="81" t="s">
        <v>1262</v>
      </c>
      <c r="C139" s="81">
        <v>20</v>
      </c>
      <c r="D139" s="82"/>
      <c r="E139" s="83" t="s">
        <v>1238</v>
      </c>
      <c r="F139" s="84" t="s">
        <v>1230</v>
      </c>
      <c r="G139" s="85">
        <f>225000000/2</f>
        <v>112500000</v>
      </c>
      <c r="H139" s="86"/>
      <c r="I139" s="87">
        <v>220000000</v>
      </c>
      <c r="J139" s="67"/>
      <c r="K139" s="115">
        <f>+G139</f>
        <v>112500000</v>
      </c>
      <c r="L139" s="86" t="s">
        <v>1340</v>
      </c>
    </row>
    <row r="140" spans="1:15" s="89" customFormat="1" ht="15" customHeight="1" x14ac:dyDescent="0.25">
      <c r="A140" s="80" t="s">
        <v>1392</v>
      </c>
      <c r="B140" s="81" t="s">
        <v>1262</v>
      </c>
      <c r="C140" s="81">
        <v>20</v>
      </c>
      <c r="D140" s="82"/>
      <c r="E140" s="83" t="s">
        <v>1395</v>
      </c>
      <c r="F140" s="84" t="s">
        <v>1235</v>
      </c>
      <c r="G140" s="85">
        <v>0</v>
      </c>
      <c r="H140" s="86"/>
      <c r="I140" s="87">
        <v>0</v>
      </c>
      <c r="J140" s="67"/>
      <c r="K140" s="115">
        <f>+G140</f>
        <v>0</v>
      </c>
      <c r="L140" s="86"/>
    </row>
    <row r="141" spans="1:15" s="89" customFormat="1" ht="15" customHeight="1" x14ac:dyDescent="0.2">
      <c r="A141" s="80" t="s">
        <v>1392</v>
      </c>
      <c r="B141" s="81" t="s">
        <v>1262</v>
      </c>
      <c r="C141" s="81">
        <v>20</v>
      </c>
      <c r="D141" s="82"/>
      <c r="E141" s="83" t="s">
        <v>1396</v>
      </c>
      <c r="F141" s="90" t="s">
        <v>1235</v>
      </c>
      <c r="G141" s="85">
        <f>+H141</f>
        <v>125577800</v>
      </c>
      <c r="H141" s="91">
        <v>125577800</v>
      </c>
      <c r="I141" s="87">
        <v>1245577800</v>
      </c>
      <c r="J141" s="92"/>
      <c r="K141" s="92">
        <v>0</v>
      </c>
      <c r="L141" s="75"/>
      <c r="M141" s="103"/>
    </row>
    <row r="142" spans="1:15" s="89" customFormat="1" ht="14.25" x14ac:dyDescent="0.2">
      <c r="A142" s="80" t="s">
        <v>1397</v>
      </c>
      <c r="B142" s="81" t="s">
        <v>1262</v>
      </c>
      <c r="C142" s="81">
        <v>20</v>
      </c>
      <c r="D142" s="82"/>
      <c r="E142" s="83" t="s">
        <v>242</v>
      </c>
      <c r="F142" s="90" t="s">
        <v>1235</v>
      </c>
      <c r="G142" s="85">
        <f>700000000+H142</f>
        <v>1040750000</v>
      </c>
      <c r="H142" s="91">
        <v>340750000</v>
      </c>
      <c r="I142" s="87">
        <v>1475700000</v>
      </c>
      <c r="J142" s="92"/>
      <c r="K142" s="93">
        <f>G142-H142</f>
        <v>700000000</v>
      </c>
      <c r="L142" s="75"/>
    </row>
    <row r="143" spans="1:15" s="89" customFormat="1" ht="16.5" x14ac:dyDescent="0.25">
      <c r="A143" s="80" t="s">
        <v>1397</v>
      </c>
      <c r="B143" s="81" t="s">
        <v>1263</v>
      </c>
      <c r="C143" s="81">
        <v>10</v>
      </c>
      <c r="D143" s="82"/>
      <c r="E143" s="83" t="s">
        <v>1398</v>
      </c>
      <c r="F143" s="84" t="s">
        <v>1235</v>
      </c>
      <c r="G143" s="114">
        <v>0</v>
      </c>
      <c r="H143" s="86"/>
      <c r="I143" s="87">
        <v>10000000</v>
      </c>
      <c r="J143" s="67"/>
      <c r="K143" s="115">
        <f>+G143</f>
        <v>0</v>
      </c>
      <c r="L143" s="86"/>
      <c r="O143" s="103"/>
    </row>
    <row r="144" spans="1:15" s="89" customFormat="1" ht="14.25" x14ac:dyDescent="0.2">
      <c r="A144" s="80" t="s">
        <v>1397</v>
      </c>
      <c r="B144" s="81" t="s">
        <v>1262</v>
      </c>
      <c r="C144" s="81">
        <v>20</v>
      </c>
      <c r="D144" s="82"/>
      <c r="E144" s="83" t="s">
        <v>1399</v>
      </c>
      <c r="F144" s="90" t="s">
        <v>1235</v>
      </c>
      <c r="G144" s="85">
        <f>80000000+H144</f>
        <v>115000000</v>
      </c>
      <c r="H144" s="91">
        <v>35000000</v>
      </c>
      <c r="I144" s="87">
        <v>155000000</v>
      </c>
      <c r="J144" s="92"/>
      <c r="K144" s="93">
        <f>G144-H144</f>
        <v>80000000</v>
      </c>
      <c r="L144" s="75"/>
    </row>
    <row r="145" spans="1:12" s="89" customFormat="1" ht="14.25" x14ac:dyDescent="0.2">
      <c r="A145" s="80" t="s">
        <v>1397</v>
      </c>
      <c r="B145" s="81" t="s">
        <v>1262</v>
      </c>
      <c r="C145" s="81">
        <v>20</v>
      </c>
      <c r="D145" s="82"/>
      <c r="E145" s="83" t="s">
        <v>258</v>
      </c>
      <c r="F145" s="90" t="s">
        <v>1235</v>
      </c>
      <c r="G145" s="85">
        <f>120000000+H145</f>
        <v>190000000</v>
      </c>
      <c r="H145" s="125">
        <v>70000000</v>
      </c>
      <c r="I145" s="87">
        <v>210000000</v>
      </c>
      <c r="J145" s="92"/>
      <c r="K145" s="93">
        <f>G145-H145</f>
        <v>120000000</v>
      </c>
      <c r="L145" s="75"/>
    </row>
    <row r="146" spans="1:12" s="89" customFormat="1" ht="16.5" x14ac:dyDescent="0.25">
      <c r="A146" s="80" t="s">
        <v>1397</v>
      </c>
      <c r="B146" s="81" t="s">
        <v>1262</v>
      </c>
      <c r="C146" s="81">
        <v>20</v>
      </c>
      <c r="D146" s="82"/>
      <c r="E146" s="83" t="s">
        <v>1400</v>
      </c>
      <c r="F146" s="84" t="s">
        <v>1235</v>
      </c>
      <c r="G146" s="85">
        <v>10000000</v>
      </c>
      <c r="H146" s="86"/>
      <c r="I146" s="87">
        <v>18000000</v>
      </c>
      <c r="J146" s="67"/>
      <c r="K146" s="116">
        <f>+G146</f>
        <v>10000000</v>
      </c>
      <c r="L146" s="86"/>
    </row>
    <row r="147" spans="1:12" s="89" customFormat="1" ht="16.5" x14ac:dyDescent="0.25">
      <c r="A147" s="80" t="s">
        <v>1397</v>
      </c>
      <c r="B147" s="81" t="s">
        <v>1262</v>
      </c>
      <c r="C147" s="81">
        <v>20</v>
      </c>
      <c r="D147" s="82"/>
      <c r="E147" s="83" t="s">
        <v>1401</v>
      </c>
      <c r="F147" s="84" t="s">
        <v>1235</v>
      </c>
      <c r="G147" s="85">
        <v>40000000</v>
      </c>
      <c r="H147" s="86"/>
      <c r="I147" s="87">
        <v>50000000</v>
      </c>
      <c r="J147" s="67"/>
      <c r="K147" s="116">
        <f>+G147</f>
        <v>40000000</v>
      </c>
      <c r="L147" s="86"/>
    </row>
    <row r="148" spans="1:12" s="89" customFormat="1" ht="28.5" x14ac:dyDescent="0.2">
      <c r="A148" s="80" t="s">
        <v>1397</v>
      </c>
      <c r="B148" s="81" t="s">
        <v>1262</v>
      </c>
      <c r="C148" s="81">
        <v>20</v>
      </c>
      <c r="D148" s="82"/>
      <c r="E148" s="83" t="s">
        <v>1402</v>
      </c>
      <c r="F148" s="90" t="s">
        <v>1235</v>
      </c>
      <c r="G148" s="85">
        <f>30000000+H148</f>
        <v>49500000</v>
      </c>
      <c r="H148" s="125">
        <v>19500000</v>
      </c>
      <c r="I148" s="87">
        <v>69500000</v>
      </c>
      <c r="J148" s="92"/>
      <c r="K148" s="93">
        <f>G148-H148</f>
        <v>30000000</v>
      </c>
      <c r="L148" s="75"/>
    </row>
    <row r="149" spans="1:12" s="89" customFormat="1" ht="57" x14ac:dyDescent="0.2">
      <c r="A149" s="80" t="s">
        <v>1397</v>
      </c>
      <c r="B149" s="81" t="s">
        <v>1262</v>
      </c>
      <c r="C149" s="81">
        <v>20</v>
      </c>
      <c r="D149" s="82"/>
      <c r="E149" s="83" t="s">
        <v>1403</v>
      </c>
      <c r="F149" s="90" t="s">
        <v>1235</v>
      </c>
      <c r="G149" s="85">
        <v>40000000</v>
      </c>
      <c r="H149" s="125">
        <v>20000000</v>
      </c>
      <c r="I149" s="87">
        <v>40000000</v>
      </c>
      <c r="J149" s="92"/>
      <c r="K149" s="93">
        <f>G149-H149</f>
        <v>20000000</v>
      </c>
      <c r="L149" s="75"/>
    </row>
    <row r="150" spans="1:12" s="89" customFormat="1" ht="32.25" customHeight="1" x14ac:dyDescent="0.2">
      <c r="A150" s="80" t="s">
        <v>1397</v>
      </c>
      <c r="B150" s="81" t="s">
        <v>1262</v>
      </c>
      <c r="C150" s="81">
        <v>20</v>
      </c>
      <c r="D150" s="82"/>
      <c r="E150" s="83" t="s">
        <v>1404</v>
      </c>
      <c r="F150" s="90" t="s">
        <v>1235</v>
      </c>
      <c r="G150" s="85">
        <f>10000000+H150</f>
        <v>17918750</v>
      </c>
      <c r="H150" s="125">
        <v>7918750</v>
      </c>
      <c r="I150" s="87">
        <v>23918750</v>
      </c>
      <c r="J150" s="92"/>
      <c r="K150" s="93">
        <f>G150-H150</f>
        <v>10000000</v>
      </c>
      <c r="L150" s="75"/>
    </row>
    <row r="151" spans="1:12" s="89" customFormat="1" ht="28.5" x14ac:dyDescent="0.25">
      <c r="A151" s="80" t="s">
        <v>1397</v>
      </c>
      <c r="B151" s="81" t="s">
        <v>1262</v>
      </c>
      <c r="C151" s="81">
        <v>20</v>
      </c>
      <c r="D151" s="82"/>
      <c r="E151" s="83" t="s">
        <v>1405</v>
      </c>
      <c r="F151" s="84" t="s">
        <v>1286</v>
      </c>
      <c r="G151" s="85">
        <v>0</v>
      </c>
      <c r="H151" s="86"/>
      <c r="I151" s="87">
        <v>7000000</v>
      </c>
      <c r="J151" s="115"/>
      <c r="K151" s="115">
        <f>+G151</f>
        <v>0</v>
      </c>
      <c r="L151" s="86"/>
    </row>
    <row r="152" spans="1:12" s="89" customFormat="1" ht="16.5" x14ac:dyDescent="0.25">
      <c r="A152" s="80" t="s">
        <v>1397</v>
      </c>
      <c r="B152" s="81" t="s">
        <v>1262</v>
      </c>
      <c r="C152" s="81">
        <v>20</v>
      </c>
      <c r="D152" s="82"/>
      <c r="E152" s="83" t="s">
        <v>1245</v>
      </c>
      <c r="F152" s="84" t="s">
        <v>1245</v>
      </c>
      <c r="G152" s="85">
        <v>83000000</v>
      </c>
      <c r="H152" s="86"/>
      <c r="I152" s="87">
        <v>90000000</v>
      </c>
      <c r="J152" s="67"/>
      <c r="K152" s="115">
        <f>+G152</f>
        <v>83000000</v>
      </c>
      <c r="L152" s="101" t="s">
        <v>1340</v>
      </c>
    </row>
    <row r="153" spans="1:12" s="102" customFormat="1" ht="14.25" x14ac:dyDescent="0.2">
      <c r="A153" s="97" t="s">
        <v>1406</v>
      </c>
      <c r="B153" s="98" t="s">
        <v>1262</v>
      </c>
      <c r="C153" s="98">
        <v>20</v>
      </c>
      <c r="D153" s="99"/>
      <c r="E153" s="106" t="s">
        <v>1239</v>
      </c>
      <c r="F153" s="90" t="s">
        <v>1240</v>
      </c>
      <c r="G153" s="85">
        <v>2500000000</v>
      </c>
      <c r="H153" s="91">
        <v>2500000000</v>
      </c>
      <c r="I153" s="87">
        <v>2500000000</v>
      </c>
      <c r="J153" s="100"/>
      <c r="K153" s="100">
        <v>0</v>
      </c>
      <c r="L153" s="101" t="s">
        <v>1340</v>
      </c>
    </row>
    <row r="154" spans="1:12" s="102" customFormat="1" ht="25.5" customHeight="1" x14ac:dyDescent="0.2">
      <c r="A154" s="97" t="s">
        <v>1406</v>
      </c>
      <c r="B154" s="98" t="s">
        <v>1262</v>
      </c>
      <c r="C154" s="98">
        <v>20</v>
      </c>
      <c r="D154" s="99"/>
      <c r="E154" s="106" t="s">
        <v>1407</v>
      </c>
      <c r="F154" s="90" t="s">
        <v>1235</v>
      </c>
      <c r="G154" s="85">
        <f>80000000+H154</f>
        <v>120000000</v>
      </c>
      <c r="H154" s="125">
        <v>40000000</v>
      </c>
      <c r="I154" s="87">
        <v>150000000</v>
      </c>
      <c r="J154" s="68">
        <v>115000000</v>
      </c>
      <c r="K154" s="93">
        <f>G154-H154</f>
        <v>80000000</v>
      </c>
      <c r="L154" s="101"/>
    </row>
    <row r="155" spans="1:12" s="102" customFormat="1" ht="42.75" x14ac:dyDescent="0.25">
      <c r="A155" s="97" t="s">
        <v>1406</v>
      </c>
      <c r="B155" s="98" t="s">
        <v>1262</v>
      </c>
      <c r="C155" s="98">
        <v>20</v>
      </c>
      <c r="D155" s="99"/>
      <c r="E155" s="106" t="s">
        <v>1408</v>
      </c>
      <c r="F155" s="84" t="s">
        <v>1286</v>
      </c>
      <c r="G155" s="85">
        <v>0</v>
      </c>
      <c r="H155" s="105"/>
      <c r="I155" s="87">
        <v>400000000</v>
      </c>
      <c r="J155" s="104"/>
      <c r="K155" s="108">
        <f>+G155</f>
        <v>0</v>
      </c>
      <c r="L155" s="105"/>
    </row>
    <row r="156" spans="1:12" s="102" customFormat="1" ht="16.5" x14ac:dyDescent="0.25">
      <c r="A156" s="97" t="s">
        <v>1406</v>
      </c>
      <c r="B156" s="81" t="s">
        <v>1262</v>
      </c>
      <c r="C156" s="81">
        <v>20</v>
      </c>
      <c r="D156" s="99"/>
      <c r="E156" s="106" t="s">
        <v>1245</v>
      </c>
      <c r="F156" s="84" t="s">
        <v>1245</v>
      </c>
      <c r="G156" s="85">
        <v>7000000</v>
      </c>
      <c r="H156" s="105"/>
      <c r="I156" s="87">
        <v>8000000</v>
      </c>
      <c r="J156" s="104"/>
      <c r="K156" s="108">
        <f>+G156</f>
        <v>7000000</v>
      </c>
      <c r="L156" s="117" t="s">
        <v>1340</v>
      </c>
    </row>
    <row r="157" spans="1:12" s="89" customFormat="1" ht="15" customHeight="1" x14ac:dyDescent="0.25">
      <c r="A157" s="80" t="s">
        <v>1409</v>
      </c>
      <c r="B157" s="81" t="s">
        <v>1262</v>
      </c>
      <c r="C157" s="81">
        <v>20</v>
      </c>
      <c r="D157" s="82"/>
      <c r="E157" s="83" t="s">
        <v>1241</v>
      </c>
      <c r="F157" s="84" t="s">
        <v>1230</v>
      </c>
      <c r="G157" s="85">
        <f>222000000*1.09+20000</f>
        <v>242000000.00000003</v>
      </c>
      <c r="H157" s="86"/>
      <c r="I157" s="87">
        <v>270000000</v>
      </c>
      <c r="J157" s="68">
        <v>221422608</v>
      </c>
      <c r="K157" s="115">
        <f>+G157</f>
        <v>242000000.00000003</v>
      </c>
      <c r="L157" s="117" t="s">
        <v>1340</v>
      </c>
    </row>
    <row r="158" spans="1:12" s="89" customFormat="1" ht="14.25" x14ac:dyDescent="0.2">
      <c r="A158" s="80" t="s">
        <v>1410</v>
      </c>
      <c r="B158" s="81" t="s">
        <v>1262</v>
      </c>
      <c r="C158" s="81">
        <v>20</v>
      </c>
      <c r="D158" s="82"/>
      <c r="E158" s="83" t="s">
        <v>1411</v>
      </c>
      <c r="F158" s="90" t="s">
        <v>1230</v>
      </c>
      <c r="G158" s="85">
        <f>243000000/2</f>
        <v>121500000</v>
      </c>
      <c r="H158" s="91">
        <v>50000000</v>
      </c>
      <c r="I158" s="87">
        <v>243000000</v>
      </c>
      <c r="J158" s="92"/>
      <c r="K158" s="93">
        <f>G158-H158</f>
        <v>71500000</v>
      </c>
      <c r="L158" s="75"/>
    </row>
    <row r="159" spans="1:12" s="89" customFormat="1" ht="16.5" x14ac:dyDescent="0.25">
      <c r="A159" s="80" t="s">
        <v>1410</v>
      </c>
      <c r="B159" s="81" t="s">
        <v>1262</v>
      </c>
      <c r="C159" s="81">
        <v>20</v>
      </c>
      <c r="D159" s="82"/>
      <c r="E159" s="83" t="s">
        <v>1412</v>
      </c>
      <c r="F159" s="84" t="s">
        <v>1230</v>
      </c>
      <c r="G159" s="85">
        <v>0</v>
      </c>
      <c r="H159" s="86"/>
      <c r="I159" s="87">
        <v>0</v>
      </c>
      <c r="J159" s="67"/>
      <c r="K159" s="115">
        <f t="shared" ref="K159:K165" si="7">+G159</f>
        <v>0</v>
      </c>
      <c r="L159" s="86"/>
    </row>
    <row r="160" spans="1:12" s="89" customFormat="1" ht="16.5" x14ac:dyDescent="0.25">
      <c r="A160" s="80" t="s">
        <v>1410</v>
      </c>
      <c r="B160" s="81" t="s">
        <v>1262</v>
      </c>
      <c r="C160" s="81">
        <v>20</v>
      </c>
      <c r="D160" s="82"/>
      <c r="E160" s="83" t="s">
        <v>1413</v>
      </c>
      <c r="F160" s="84" t="s">
        <v>1230</v>
      </c>
      <c r="G160" s="85">
        <v>0</v>
      </c>
      <c r="H160" s="86"/>
      <c r="I160" s="87">
        <v>0</v>
      </c>
      <c r="J160" s="67"/>
      <c r="K160" s="115">
        <f t="shared" si="7"/>
        <v>0</v>
      </c>
      <c r="L160" s="86"/>
    </row>
    <row r="161" spans="1:12" s="89" customFormat="1" ht="28.5" x14ac:dyDescent="0.25">
      <c r="A161" s="80" t="s">
        <v>1414</v>
      </c>
      <c r="B161" s="81" t="s">
        <v>1262</v>
      </c>
      <c r="C161" s="81">
        <v>20</v>
      </c>
      <c r="D161" s="82"/>
      <c r="E161" s="83" t="s">
        <v>1259</v>
      </c>
      <c r="F161" s="84" t="s">
        <v>1235</v>
      </c>
      <c r="G161" s="126">
        <v>300000000</v>
      </c>
      <c r="H161" s="86"/>
      <c r="I161" s="87">
        <v>300000000</v>
      </c>
      <c r="J161" s="68">
        <v>238128788</v>
      </c>
      <c r="K161" s="115">
        <f t="shared" si="7"/>
        <v>300000000</v>
      </c>
      <c r="L161" s="117" t="s">
        <v>1340</v>
      </c>
    </row>
    <row r="162" spans="1:12" s="89" customFormat="1" ht="28.5" customHeight="1" x14ac:dyDescent="0.25">
      <c r="A162" s="80" t="s">
        <v>1415</v>
      </c>
      <c r="B162" s="81" t="s">
        <v>54</v>
      </c>
      <c r="C162" s="81">
        <v>20</v>
      </c>
      <c r="D162" s="82"/>
      <c r="E162" s="83" t="s">
        <v>1416</v>
      </c>
      <c r="F162" s="84" t="s">
        <v>1230</v>
      </c>
      <c r="G162" s="126">
        <v>350000000</v>
      </c>
      <c r="H162" s="86"/>
      <c r="I162" s="87">
        <v>700000000</v>
      </c>
      <c r="J162" s="67"/>
      <c r="K162" s="115">
        <f t="shared" si="7"/>
        <v>350000000</v>
      </c>
      <c r="L162" s="86"/>
    </row>
    <row r="163" spans="1:12" s="89" customFormat="1" ht="33.75" customHeight="1" x14ac:dyDescent="0.25">
      <c r="A163" s="80" t="s">
        <v>1415</v>
      </c>
      <c r="B163" s="81" t="s">
        <v>1262</v>
      </c>
      <c r="C163" s="81">
        <v>20</v>
      </c>
      <c r="D163" s="82"/>
      <c r="E163" s="83" t="s">
        <v>1417</v>
      </c>
      <c r="F163" s="84" t="s">
        <v>1230</v>
      </c>
      <c r="G163" s="126">
        <v>50000000</v>
      </c>
      <c r="H163" s="86"/>
      <c r="I163" s="87">
        <v>50000000</v>
      </c>
      <c r="J163" s="67"/>
      <c r="K163" s="115">
        <f t="shared" si="7"/>
        <v>50000000</v>
      </c>
      <c r="L163" s="86"/>
    </row>
    <row r="164" spans="1:12" s="89" customFormat="1" ht="29.25" customHeight="1" x14ac:dyDescent="0.25">
      <c r="A164" s="97" t="s">
        <v>1418</v>
      </c>
      <c r="B164" s="98" t="s">
        <v>1262</v>
      </c>
      <c r="C164" s="98">
        <v>20</v>
      </c>
      <c r="D164" s="82"/>
      <c r="E164" s="83" t="s">
        <v>1242</v>
      </c>
      <c r="F164" s="84" t="s">
        <v>1230</v>
      </c>
      <c r="G164" s="126">
        <v>800000000</v>
      </c>
      <c r="H164" s="127"/>
      <c r="I164" s="87">
        <v>1500000000</v>
      </c>
      <c r="J164" s="67"/>
      <c r="K164" s="115">
        <f t="shared" si="7"/>
        <v>800000000</v>
      </c>
      <c r="L164" s="128" t="s">
        <v>1359</v>
      </c>
    </row>
    <row r="165" spans="1:12" s="102" customFormat="1" ht="33" customHeight="1" x14ac:dyDescent="0.25">
      <c r="A165" s="97" t="s">
        <v>1418</v>
      </c>
      <c r="B165" s="98" t="s">
        <v>1263</v>
      </c>
      <c r="C165" s="98">
        <v>10</v>
      </c>
      <c r="D165" s="99"/>
      <c r="E165" s="106" t="s">
        <v>1242</v>
      </c>
      <c r="F165" s="84" t="s">
        <v>1230</v>
      </c>
      <c r="G165" s="87"/>
      <c r="H165" s="105"/>
      <c r="I165" s="87">
        <v>1000000000</v>
      </c>
      <c r="J165" s="104"/>
      <c r="K165" s="115">
        <f t="shared" si="7"/>
        <v>0</v>
      </c>
      <c r="L165" s="119" t="s">
        <v>1359</v>
      </c>
    </row>
    <row r="166" spans="1:12" x14ac:dyDescent="0.25">
      <c r="H166" s="129">
        <f>SUM(H4:H165)</f>
        <v>17513943300</v>
      </c>
    </row>
    <row r="167" spans="1:12" x14ac:dyDescent="0.25">
      <c r="H167" s="129"/>
      <c r="K167" s="130"/>
    </row>
    <row r="168" spans="1:12" x14ac:dyDescent="0.25">
      <c r="G168" s="129"/>
      <c r="K168" s="130"/>
    </row>
    <row r="169" spans="1:12" x14ac:dyDescent="0.25">
      <c r="G169" s="131"/>
      <c r="K169" s="130"/>
    </row>
    <row r="170" spans="1:12" x14ac:dyDescent="0.25">
      <c r="G170" s="129"/>
      <c r="H170" s="129"/>
    </row>
    <row r="171" spans="1:12" x14ac:dyDescent="0.25">
      <c r="E171" s="129"/>
      <c r="F171" s="129"/>
      <c r="K171" s="132"/>
    </row>
    <row r="172" spans="1:12" x14ac:dyDescent="0.25">
      <c r="G172" s="129">
        <f>SUM(G4:G165)</f>
        <v>35911000000</v>
      </c>
    </row>
    <row r="173" spans="1:12" x14ac:dyDescent="0.25">
      <c r="G173" s="129">
        <f>G172-M1</f>
        <v>0</v>
      </c>
      <c r="K173" s="130"/>
    </row>
    <row r="174" spans="1:12" x14ac:dyDescent="0.25">
      <c r="G174" s="129"/>
      <c r="K174" s="130"/>
    </row>
    <row r="175" spans="1:12" x14ac:dyDescent="0.25">
      <c r="F175" s="65" t="s">
        <v>1263</v>
      </c>
      <c r="G175" s="129">
        <f>G10+G12+G24+G27+G33+G38+G46+G51+G54+G65+G67+G72+G89+G135+G165+G94+G127</f>
        <v>10530000000</v>
      </c>
      <c r="H175" s="129">
        <f>G175-O2</f>
        <v>0</v>
      </c>
      <c r="I175" s="133">
        <f>H175-G175</f>
        <v>-10530000000</v>
      </c>
      <c r="K175" s="130"/>
    </row>
    <row r="176" spans="1:12" x14ac:dyDescent="0.25">
      <c r="F176" s="65" t="s">
        <v>1262</v>
      </c>
      <c r="G176" s="129">
        <v>25381000000</v>
      </c>
      <c r="H176" s="129">
        <f>G176-O1</f>
        <v>0</v>
      </c>
      <c r="I176" s="129">
        <f>H176-G176</f>
        <v>-25381000000</v>
      </c>
      <c r="K176" s="130"/>
    </row>
    <row r="177" spans="11:11" x14ac:dyDescent="0.25">
      <c r="K177" s="130"/>
    </row>
    <row r="178" spans="11:11" x14ac:dyDescent="0.25">
      <c r="K178" s="130"/>
    </row>
  </sheetData>
  <mergeCells count="1">
    <mergeCell ref="M1:M2"/>
  </mergeCells>
  <pageMargins left="0.25" right="0.25" top="0.75" bottom="0.75" header="0.3" footer="0.3"/>
  <pageSetup paperSize="5" scale="66" fitToHeight="0"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695ED-D978-4A01-A1C4-AB7DEABAC53C}">
  <sheetPr filterMode="1"/>
  <dimension ref="A1:AG194"/>
  <sheetViews>
    <sheetView zoomScale="55" zoomScaleNormal="55" workbookViewId="0">
      <pane xSplit="3" ySplit="8" topLeftCell="D9" activePane="bottomRight" state="frozen"/>
      <selection pane="topRight" activeCell="D1" sqref="D1"/>
      <selection pane="bottomLeft" activeCell="A9" sqref="A9"/>
      <selection pane="bottomRight" activeCell="A8" sqref="A8:XFD8"/>
    </sheetView>
  </sheetViews>
  <sheetFormatPr baseColWidth="10" defaultRowHeight="16.5" x14ac:dyDescent="0.25"/>
  <cols>
    <col min="1" max="1" width="12.42578125" style="15" customWidth="1"/>
    <col min="2" max="2" width="20" style="15" customWidth="1"/>
    <col min="3" max="3" width="12.42578125" style="15" customWidth="1"/>
    <col min="4" max="4" width="19.5703125" style="15" customWidth="1"/>
    <col min="5" max="5" width="10.5703125" style="15" customWidth="1"/>
    <col min="6" max="6" width="5.140625" style="15" customWidth="1"/>
    <col min="7" max="7" width="64.42578125" style="15" customWidth="1"/>
    <col min="8" max="8" width="21.42578125" style="15" customWidth="1"/>
    <col min="9" max="9" width="21.7109375" style="15" bestFit="1" customWidth="1"/>
    <col min="10" max="10" width="14.7109375" style="15" customWidth="1"/>
    <col min="11" max="11" width="14.7109375" style="44" customWidth="1"/>
    <col min="12" max="12" width="14.42578125" style="15" customWidth="1"/>
    <col min="13" max="13" width="11.42578125" style="15" customWidth="1"/>
    <col min="14" max="15" width="16.28515625" style="15" customWidth="1"/>
    <col min="16" max="16" width="12" style="15" customWidth="1"/>
    <col min="17" max="17" width="23.5703125" style="15" customWidth="1"/>
    <col min="18" max="18" width="19.28515625" style="11" customWidth="1"/>
    <col min="19" max="19" width="22.85546875" style="11" bestFit="1" customWidth="1"/>
    <col min="20" max="20" width="25.5703125" style="11" customWidth="1"/>
    <col min="21" max="21" width="25.5703125" style="38" customWidth="1"/>
    <col min="22" max="22" width="10.140625" style="15" customWidth="1"/>
    <col min="23" max="23" width="11.42578125" style="15" customWidth="1"/>
    <col min="24" max="24" width="14.85546875" style="15" customWidth="1"/>
    <col min="25" max="25" width="17" style="15" bestFit="1" customWidth="1"/>
    <col min="26" max="26" width="29.5703125" style="15" customWidth="1"/>
    <col min="27" max="27" width="19.28515625" style="15" customWidth="1"/>
    <col min="28" max="28" width="22.85546875" style="15" customWidth="1"/>
    <col min="29" max="29" width="73.42578125" style="15" customWidth="1"/>
    <col min="30" max="30" width="108.7109375" style="15" customWidth="1"/>
    <col min="31" max="31" width="20.7109375" style="15" customWidth="1"/>
    <col min="32" max="32" width="16.140625" style="15" customWidth="1"/>
    <col min="33" max="16384" width="11.42578125" style="15"/>
  </cols>
  <sheetData>
    <row r="1" spans="1:32" s="10" customFormat="1" x14ac:dyDescent="0.25">
      <c r="A1" s="141" t="s">
        <v>0</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8"/>
    </row>
    <row r="2" spans="1:32" s="10" customFormat="1" x14ac:dyDescent="0.25">
      <c r="A2" s="143"/>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5"/>
    </row>
    <row r="3" spans="1:32" s="10" customFormat="1" ht="17.25" thickBot="1" x14ac:dyDescent="0.3">
      <c r="A3" s="146"/>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8"/>
    </row>
    <row r="4" spans="1:32" s="10" customFormat="1" x14ac:dyDescent="0.25">
      <c r="A4" s="141" t="s">
        <v>1</v>
      </c>
      <c r="B4" s="137"/>
      <c r="C4" s="137"/>
      <c r="D4" s="137"/>
      <c r="E4" s="138"/>
      <c r="F4" s="141" t="s">
        <v>2</v>
      </c>
      <c r="G4" s="137"/>
      <c r="H4" s="137"/>
      <c r="I4" s="137"/>
      <c r="J4" s="137"/>
      <c r="K4" s="137"/>
      <c r="L4" s="137"/>
      <c r="M4" s="137"/>
      <c r="N4" s="137"/>
      <c r="O4" s="137"/>
      <c r="P4" s="137"/>
      <c r="Q4" s="137"/>
      <c r="R4" s="137"/>
      <c r="S4" s="137"/>
      <c r="T4" s="137"/>
      <c r="U4" s="137"/>
      <c r="V4" s="137"/>
      <c r="W4" s="137"/>
      <c r="X4" s="138"/>
      <c r="Y4" s="141" t="s">
        <v>3</v>
      </c>
      <c r="Z4" s="137"/>
      <c r="AA4" s="137"/>
      <c r="AB4" s="137"/>
      <c r="AC4" s="138"/>
      <c r="AD4" s="141" t="s">
        <v>4</v>
      </c>
      <c r="AE4" s="137"/>
      <c r="AF4" s="138"/>
    </row>
    <row r="5" spans="1:32" s="10" customFormat="1" ht="17.25" thickBot="1" x14ac:dyDescent="0.3">
      <c r="A5" s="146"/>
      <c r="B5" s="147"/>
      <c r="C5" s="147"/>
      <c r="D5" s="147"/>
      <c r="E5" s="148"/>
      <c r="F5" s="146"/>
      <c r="G5" s="147"/>
      <c r="H5" s="147"/>
      <c r="I5" s="147"/>
      <c r="J5" s="147"/>
      <c r="K5" s="147"/>
      <c r="L5" s="147"/>
      <c r="M5" s="147"/>
      <c r="N5" s="147"/>
      <c r="O5" s="147"/>
      <c r="P5" s="147"/>
      <c r="Q5" s="147"/>
      <c r="R5" s="147"/>
      <c r="S5" s="147"/>
      <c r="T5" s="147"/>
      <c r="U5" s="147"/>
      <c r="V5" s="147"/>
      <c r="W5" s="147"/>
      <c r="X5" s="148"/>
      <c r="Y5" s="146"/>
      <c r="Z5" s="147"/>
      <c r="AA5" s="147"/>
      <c r="AB5" s="147"/>
      <c r="AC5" s="148"/>
      <c r="AD5" s="146"/>
      <c r="AE5" s="147"/>
      <c r="AF5" s="148"/>
    </row>
    <row r="6" spans="1:32" s="10" customFormat="1" x14ac:dyDescent="0.25">
      <c r="A6" s="137" t="s">
        <v>5</v>
      </c>
      <c r="B6" s="137"/>
      <c r="C6" s="137"/>
      <c r="D6" s="137"/>
      <c r="E6" s="138"/>
      <c r="F6" s="141" t="s">
        <v>6</v>
      </c>
      <c r="G6" s="137"/>
      <c r="H6" s="137"/>
      <c r="I6" s="137"/>
      <c r="J6" s="137"/>
      <c r="K6" s="137"/>
      <c r="L6" s="137"/>
      <c r="M6" s="137"/>
      <c r="N6" s="137"/>
      <c r="O6" s="137"/>
      <c r="P6" s="137"/>
      <c r="Q6" s="137"/>
      <c r="R6" s="137"/>
      <c r="S6" s="137"/>
      <c r="T6" s="137"/>
      <c r="U6" s="137"/>
      <c r="V6" s="137"/>
      <c r="W6" s="137"/>
      <c r="X6" s="138"/>
      <c r="Y6" s="141" t="s">
        <v>7</v>
      </c>
      <c r="Z6" s="137"/>
      <c r="AA6" s="137"/>
      <c r="AB6" s="137"/>
      <c r="AC6" s="138"/>
      <c r="AD6" s="141" t="s">
        <v>8</v>
      </c>
      <c r="AE6" s="137"/>
      <c r="AF6" s="138"/>
    </row>
    <row r="7" spans="1:32" s="10" customFormat="1" x14ac:dyDescent="0.25">
      <c r="A7" s="139"/>
      <c r="B7" s="139"/>
      <c r="C7" s="139"/>
      <c r="D7" s="139"/>
      <c r="E7" s="140"/>
      <c r="F7" s="142"/>
      <c r="G7" s="139"/>
      <c r="H7" s="139"/>
      <c r="I7" s="139"/>
      <c r="J7" s="139"/>
      <c r="K7" s="139"/>
      <c r="L7" s="139"/>
      <c r="M7" s="139"/>
      <c r="N7" s="139"/>
      <c r="O7" s="139"/>
      <c r="P7" s="139"/>
      <c r="Q7" s="139"/>
      <c r="R7" s="139"/>
      <c r="S7" s="139"/>
      <c r="T7" s="139"/>
      <c r="U7" s="139"/>
      <c r="V7" s="139"/>
      <c r="W7" s="139"/>
      <c r="X7" s="140"/>
      <c r="Y7" s="142"/>
      <c r="Z7" s="139"/>
      <c r="AA7" s="139"/>
      <c r="AB7" s="139"/>
      <c r="AC7" s="140"/>
      <c r="AD7" s="142"/>
      <c r="AE7" s="139"/>
      <c r="AF7" s="140"/>
    </row>
    <row r="8" spans="1:32" s="10" customFormat="1" ht="82.5" x14ac:dyDescent="0.25">
      <c r="A8" s="3" t="s">
        <v>1109</v>
      </c>
      <c r="B8" s="3" t="s">
        <v>9</v>
      </c>
      <c r="C8" s="3" t="s">
        <v>10</v>
      </c>
      <c r="D8" s="3" t="s">
        <v>1049</v>
      </c>
      <c r="E8" s="3" t="s">
        <v>11</v>
      </c>
      <c r="F8" s="3" t="s">
        <v>12</v>
      </c>
      <c r="G8" s="3" t="s">
        <v>13</v>
      </c>
      <c r="H8" s="3" t="s">
        <v>14</v>
      </c>
      <c r="I8" s="3" t="s">
        <v>15</v>
      </c>
      <c r="J8" s="3" t="s">
        <v>16</v>
      </c>
      <c r="K8" s="40" t="s">
        <v>1173</v>
      </c>
      <c r="L8" s="3" t="s">
        <v>17</v>
      </c>
      <c r="M8" s="3" t="s">
        <v>18</v>
      </c>
      <c r="N8" s="3" t="s">
        <v>19</v>
      </c>
      <c r="O8" s="3" t="s">
        <v>1174</v>
      </c>
      <c r="P8" s="3" t="s">
        <v>20</v>
      </c>
      <c r="Q8" s="3" t="s">
        <v>1183</v>
      </c>
      <c r="R8" s="3" t="s">
        <v>21</v>
      </c>
      <c r="S8" s="4" t="s">
        <v>1214</v>
      </c>
      <c r="T8" s="4" t="s">
        <v>1191</v>
      </c>
      <c r="U8" s="4" t="s">
        <v>22</v>
      </c>
      <c r="V8" s="3" t="s">
        <v>23</v>
      </c>
      <c r="W8" s="3" t="s">
        <v>24</v>
      </c>
      <c r="X8" s="3" t="s">
        <v>25</v>
      </c>
      <c r="Y8" s="3" t="s">
        <v>26</v>
      </c>
      <c r="Z8" s="3" t="s">
        <v>1184</v>
      </c>
      <c r="AA8" s="3" t="s">
        <v>27</v>
      </c>
      <c r="AB8" s="3" t="s">
        <v>28</v>
      </c>
      <c r="AC8" s="3" t="s">
        <v>29</v>
      </c>
      <c r="AD8" s="3" t="s">
        <v>30</v>
      </c>
      <c r="AE8" s="3" t="s">
        <v>31</v>
      </c>
      <c r="AF8" s="3" t="s">
        <v>32</v>
      </c>
    </row>
    <row r="9" spans="1:32" s="6" customFormat="1" ht="117.75" hidden="1" customHeight="1" x14ac:dyDescent="0.3">
      <c r="A9" s="8" t="s">
        <v>535</v>
      </c>
      <c r="B9" s="8" t="s">
        <v>33</v>
      </c>
      <c r="C9" s="34">
        <v>1</v>
      </c>
      <c r="D9" s="8">
        <v>80111607</v>
      </c>
      <c r="E9" s="8"/>
      <c r="F9" s="8"/>
      <c r="G9" s="8" t="s">
        <v>536</v>
      </c>
      <c r="H9" s="8" t="s">
        <v>35</v>
      </c>
      <c r="I9" s="8" t="s">
        <v>147</v>
      </c>
      <c r="J9" s="16" t="s">
        <v>37</v>
      </c>
      <c r="K9" s="41">
        <v>1</v>
      </c>
      <c r="L9" s="16" t="s">
        <v>66</v>
      </c>
      <c r="M9" s="8">
        <v>4</v>
      </c>
      <c r="N9" s="8" t="s">
        <v>39</v>
      </c>
      <c r="O9" s="8" t="s">
        <v>1177</v>
      </c>
      <c r="P9" s="8" t="s">
        <v>54</v>
      </c>
      <c r="Q9" s="8">
        <v>0</v>
      </c>
      <c r="R9" s="8" t="s">
        <v>41</v>
      </c>
      <c r="S9" s="5">
        <v>11000000</v>
      </c>
      <c r="T9" s="5">
        <f t="shared" ref="T9:T14" si="0">S9*M9</f>
        <v>44000000</v>
      </c>
      <c r="U9" s="52">
        <f t="shared" ref="U9:U14" si="1">+T9</f>
        <v>44000000</v>
      </c>
      <c r="V9" s="8" t="s">
        <v>42</v>
      </c>
      <c r="W9" s="8" t="s">
        <v>43</v>
      </c>
      <c r="X9" s="8" t="s">
        <v>537</v>
      </c>
      <c r="Y9" s="8">
        <v>3017959815</v>
      </c>
      <c r="Z9" s="9" t="s">
        <v>538</v>
      </c>
      <c r="AA9" s="8"/>
      <c r="AB9" s="8" t="str">
        <f>+B9</f>
        <v>SUBDIRECCIÓN DE CONTROL DISCIPLINARIO INTERNO</v>
      </c>
      <c r="AC9" s="17" t="s">
        <v>405</v>
      </c>
      <c r="AD9" s="8" t="s">
        <v>399</v>
      </c>
      <c r="AE9" s="8"/>
      <c r="AF9" s="8"/>
    </row>
    <row r="10" spans="1:32" s="6" customFormat="1" ht="117.75" hidden="1" customHeight="1" x14ac:dyDescent="0.3">
      <c r="A10" s="8" t="s">
        <v>539</v>
      </c>
      <c r="B10" s="8" t="s">
        <v>33</v>
      </c>
      <c r="C10" s="34">
        <v>2</v>
      </c>
      <c r="D10" s="8">
        <v>80111607</v>
      </c>
      <c r="E10" s="8"/>
      <c r="F10" s="8"/>
      <c r="G10" s="8" t="s">
        <v>540</v>
      </c>
      <c r="H10" s="8" t="s">
        <v>35</v>
      </c>
      <c r="I10" s="8" t="s">
        <v>406</v>
      </c>
      <c r="J10" s="16" t="s">
        <v>163</v>
      </c>
      <c r="K10" s="41">
        <v>1</v>
      </c>
      <c r="L10" s="16" t="s">
        <v>66</v>
      </c>
      <c r="M10" s="8">
        <v>4</v>
      </c>
      <c r="N10" s="8" t="s">
        <v>39</v>
      </c>
      <c r="O10" s="8" t="s">
        <v>1177</v>
      </c>
      <c r="P10" s="8" t="s">
        <v>54</v>
      </c>
      <c r="Q10" s="8">
        <v>0</v>
      </c>
      <c r="R10" s="8" t="s">
        <v>41</v>
      </c>
      <c r="S10" s="5">
        <v>10500000</v>
      </c>
      <c r="T10" s="5">
        <f t="shared" si="0"/>
        <v>42000000</v>
      </c>
      <c r="U10" s="52">
        <f t="shared" si="1"/>
        <v>42000000</v>
      </c>
      <c r="V10" s="8" t="s">
        <v>42</v>
      </c>
      <c r="W10" s="8" t="s">
        <v>43</v>
      </c>
      <c r="X10" s="8" t="s">
        <v>537</v>
      </c>
      <c r="Y10" s="8">
        <v>3017959815</v>
      </c>
      <c r="Z10" s="9" t="s">
        <v>538</v>
      </c>
      <c r="AA10" s="8"/>
      <c r="AB10" s="8" t="str">
        <f>+B10</f>
        <v>SUBDIRECCIÓN DE CONTROL DISCIPLINARIO INTERNO</v>
      </c>
      <c r="AC10" s="17" t="s">
        <v>405</v>
      </c>
      <c r="AD10" s="8" t="s">
        <v>399</v>
      </c>
      <c r="AE10" s="8"/>
      <c r="AF10" s="8"/>
    </row>
    <row r="11" spans="1:32" s="6" customFormat="1" ht="117.75" hidden="1" customHeight="1" x14ac:dyDescent="0.3">
      <c r="A11" s="8" t="s">
        <v>541</v>
      </c>
      <c r="B11" s="8" t="s">
        <v>33</v>
      </c>
      <c r="C11" s="34">
        <v>3</v>
      </c>
      <c r="D11" s="8">
        <v>80111607</v>
      </c>
      <c r="E11" s="8"/>
      <c r="F11" s="8"/>
      <c r="G11" s="8" t="s">
        <v>34</v>
      </c>
      <c r="H11" s="8" t="s">
        <v>35</v>
      </c>
      <c r="I11" s="8" t="s">
        <v>36</v>
      </c>
      <c r="J11" s="16" t="s">
        <v>37</v>
      </c>
      <c r="K11" s="41">
        <v>1</v>
      </c>
      <c r="L11" s="16" t="s">
        <v>66</v>
      </c>
      <c r="M11" s="8">
        <v>4</v>
      </c>
      <c r="N11" s="8" t="s">
        <v>39</v>
      </c>
      <c r="O11" s="8" t="s">
        <v>1177</v>
      </c>
      <c r="P11" s="8" t="s">
        <v>54</v>
      </c>
      <c r="Q11" s="8">
        <v>0</v>
      </c>
      <c r="R11" s="8" t="s">
        <v>41</v>
      </c>
      <c r="S11" s="5">
        <v>7000000</v>
      </c>
      <c r="T11" s="5">
        <f t="shared" si="0"/>
        <v>28000000</v>
      </c>
      <c r="U11" s="52">
        <f t="shared" si="1"/>
        <v>28000000</v>
      </c>
      <c r="V11" s="8" t="s">
        <v>42</v>
      </c>
      <c r="W11" s="8" t="s">
        <v>43</v>
      </c>
      <c r="X11" s="8" t="s">
        <v>537</v>
      </c>
      <c r="Y11" s="8">
        <v>3017959815</v>
      </c>
      <c r="Z11" s="9" t="s">
        <v>538</v>
      </c>
      <c r="AA11" s="8"/>
      <c r="AB11" s="8" t="str">
        <f>+B11</f>
        <v>SUBDIRECCIÓN DE CONTROL DISCIPLINARIO INTERNO</v>
      </c>
      <c r="AC11" s="17" t="s">
        <v>405</v>
      </c>
      <c r="AD11" s="8" t="s">
        <v>399</v>
      </c>
      <c r="AE11" s="8"/>
      <c r="AF11" s="8"/>
    </row>
    <row r="12" spans="1:32" s="6" customFormat="1" ht="117.75" hidden="1" customHeight="1" x14ac:dyDescent="0.3">
      <c r="A12" s="8" t="s">
        <v>542</v>
      </c>
      <c r="B12" s="8" t="s">
        <v>33</v>
      </c>
      <c r="C12" s="34">
        <v>4</v>
      </c>
      <c r="D12" s="8">
        <v>80111607</v>
      </c>
      <c r="E12" s="8"/>
      <c r="F12" s="8"/>
      <c r="G12" s="8" t="s">
        <v>543</v>
      </c>
      <c r="H12" s="8" t="s">
        <v>44</v>
      </c>
      <c r="I12" s="8" t="s">
        <v>45</v>
      </c>
      <c r="J12" s="16" t="s">
        <v>37</v>
      </c>
      <c r="K12" s="41">
        <v>1</v>
      </c>
      <c r="L12" s="16" t="s">
        <v>66</v>
      </c>
      <c r="M12" s="8">
        <v>4</v>
      </c>
      <c r="N12" s="8" t="s">
        <v>39</v>
      </c>
      <c r="O12" s="8" t="s">
        <v>1177</v>
      </c>
      <c r="P12" s="8" t="s">
        <v>54</v>
      </c>
      <c r="Q12" s="8">
        <v>0</v>
      </c>
      <c r="R12" s="8" t="s">
        <v>41</v>
      </c>
      <c r="S12" s="5">
        <v>4000000</v>
      </c>
      <c r="T12" s="5">
        <f t="shared" si="0"/>
        <v>16000000</v>
      </c>
      <c r="U12" s="52">
        <f t="shared" si="1"/>
        <v>16000000</v>
      </c>
      <c r="V12" s="8" t="s">
        <v>42</v>
      </c>
      <c r="W12" s="8" t="s">
        <v>43</v>
      </c>
      <c r="X12" s="8" t="s">
        <v>537</v>
      </c>
      <c r="Y12" s="8">
        <v>3017959815</v>
      </c>
      <c r="Z12" s="9" t="s">
        <v>538</v>
      </c>
      <c r="AA12" s="8"/>
      <c r="AB12" s="8" t="s">
        <v>33</v>
      </c>
      <c r="AC12" s="8" t="s">
        <v>450</v>
      </c>
      <c r="AD12" s="8" t="s">
        <v>399</v>
      </c>
      <c r="AE12" s="8"/>
      <c r="AF12" s="8"/>
    </row>
    <row r="13" spans="1:32" s="6" customFormat="1" ht="129" hidden="1" customHeight="1" x14ac:dyDescent="0.3">
      <c r="A13" s="8" t="s">
        <v>474</v>
      </c>
      <c r="B13" s="8" t="s">
        <v>46</v>
      </c>
      <c r="C13" s="34">
        <v>5</v>
      </c>
      <c r="D13" s="8" t="s">
        <v>1050</v>
      </c>
      <c r="E13" s="8"/>
      <c r="F13" s="8"/>
      <c r="G13" s="8" t="s">
        <v>833</v>
      </c>
      <c r="H13" s="8" t="s">
        <v>35</v>
      </c>
      <c r="I13" s="8" t="s">
        <v>407</v>
      </c>
      <c r="J13" s="16" t="s">
        <v>37</v>
      </c>
      <c r="K13" s="41">
        <v>1</v>
      </c>
      <c r="L13" s="16" t="s">
        <v>66</v>
      </c>
      <c r="M13" s="8">
        <v>4</v>
      </c>
      <c r="N13" s="8" t="s">
        <v>39</v>
      </c>
      <c r="O13" s="8" t="s">
        <v>1177</v>
      </c>
      <c r="P13" s="8" t="s">
        <v>54</v>
      </c>
      <c r="Q13" s="8">
        <v>0</v>
      </c>
      <c r="R13" s="8" t="s">
        <v>41</v>
      </c>
      <c r="S13" s="5">
        <v>7500000</v>
      </c>
      <c r="T13" s="5">
        <f t="shared" si="0"/>
        <v>30000000</v>
      </c>
      <c r="U13" s="52">
        <f t="shared" si="1"/>
        <v>30000000</v>
      </c>
      <c r="V13" s="8" t="s">
        <v>42</v>
      </c>
      <c r="W13" s="8" t="s">
        <v>43</v>
      </c>
      <c r="X13" s="8" t="s">
        <v>1158</v>
      </c>
      <c r="Y13" s="8">
        <v>3245969059</v>
      </c>
      <c r="Z13" s="7" t="s">
        <v>1159</v>
      </c>
      <c r="AA13" s="8"/>
      <c r="AB13" s="8" t="s">
        <v>1200</v>
      </c>
      <c r="AC13" s="8" t="s">
        <v>450</v>
      </c>
      <c r="AD13" s="8" t="s">
        <v>399</v>
      </c>
      <c r="AE13" s="8"/>
      <c r="AF13" s="8"/>
    </row>
    <row r="14" spans="1:32" s="6" customFormat="1" ht="130.5" hidden="1" customHeight="1" x14ac:dyDescent="0.3">
      <c r="A14" s="8" t="s">
        <v>475</v>
      </c>
      <c r="B14" s="8" t="s">
        <v>46</v>
      </c>
      <c r="C14" s="34">
        <v>6</v>
      </c>
      <c r="D14" s="8">
        <v>80111600</v>
      </c>
      <c r="E14" s="8"/>
      <c r="F14" s="8"/>
      <c r="G14" s="8" t="s">
        <v>834</v>
      </c>
      <c r="H14" s="8" t="s">
        <v>35</v>
      </c>
      <c r="I14" s="8" t="s">
        <v>52</v>
      </c>
      <c r="J14" s="16" t="s">
        <v>37</v>
      </c>
      <c r="K14" s="41">
        <v>1</v>
      </c>
      <c r="L14" s="16" t="s">
        <v>66</v>
      </c>
      <c r="M14" s="8">
        <v>4</v>
      </c>
      <c r="N14" s="8" t="s">
        <v>39</v>
      </c>
      <c r="O14" s="8" t="s">
        <v>1177</v>
      </c>
      <c r="P14" s="8" t="s">
        <v>54</v>
      </c>
      <c r="Q14" s="8">
        <v>0</v>
      </c>
      <c r="R14" s="8" t="s">
        <v>41</v>
      </c>
      <c r="S14" s="5">
        <v>5500000</v>
      </c>
      <c r="T14" s="14">
        <f t="shared" si="0"/>
        <v>22000000</v>
      </c>
      <c r="U14" s="52">
        <f t="shared" si="1"/>
        <v>22000000</v>
      </c>
      <c r="V14" s="8" t="s">
        <v>42</v>
      </c>
      <c r="W14" s="8" t="s">
        <v>43</v>
      </c>
      <c r="X14" s="8" t="s">
        <v>1160</v>
      </c>
      <c r="Y14" s="8"/>
      <c r="Z14" s="7" t="s">
        <v>1161</v>
      </c>
      <c r="AA14" s="8"/>
      <c r="AB14" s="8" t="s">
        <v>1200</v>
      </c>
      <c r="AC14" s="8" t="s">
        <v>450</v>
      </c>
      <c r="AD14" s="8" t="s">
        <v>399</v>
      </c>
      <c r="AE14" s="8"/>
      <c r="AF14" s="8"/>
    </row>
    <row r="15" spans="1:32" s="6" customFormat="1" ht="129" hidden="1" customHeight="1" x14ac:dyDescent="0.3">
      <c r="A15" s="8" t="s">
        <v>555</v>
      </c>
      <c r="B15" s="8" t="s">
        <v>48</v>
      </c>
      <c r="C15" s="34">
        <v>22</v>
      </c>
      <c r="D15" s="2" t="s">
        <v>1164</v>
      </c>
      <c r="E15" s="8"/>
      <c r="F15" s="24"/>
      <c r="G15" s="8" t="s">
        <v>563</v>
      </c>
      <c r="H15" s="8" t="s">
        <v>35</v>
      </c>
      <c r="I15" s="8" t="s">
        <v>424</v>
      </c>
      <c r="J15" s="8" t="s">
        <v>37</v>
      </c>
      <c r="K15" s="41">
        <v>1</v>
      </c>
      <c r="L15" s="8" t="s">
        <v>66</v>
      </c>
      <c r="M15" s="8">
        <v>4</v>
      </c>
      <c r="N15" s="8" t="s">
        <v>39</v>
      </c>
      <c r="O15" s="8" t="s">
        <v>1177</v>
      </c>
      <c r="P15" s="8" t="s">
        <v>54</v>
      </c>
      <c r="Q15" s="8">
        <v>0</v>
      </c>
      <c r="R15" s="8" t="s">
        <v>41</v>
      </c>
      <c r="S15" s="36">
        <v>11000000</v>
      </c>
      <c r="T15" s="5">
        <f t="shared" ref="T15:T17" si="2">S15*M15</f>
        <v>44000000</v>
      </c>
      <c r="U15" s="52">
        <f>+T15</f>
        <v>44000000</v>
      </c>
      <c r="V15" s="5" t="s">
        <v>42</v>
      </c>
      <c r="W15" s="8" t="s">
        <v>43</v>
      </c>
      <c r="X15" s="8" t="s">
        <v>49</v>
      </c>
      <c r="Y15" s="8">
        <v>5111150</v>
      </c>
      <c r="Z15" s="9" t="s">
        <v>425</v>
      </c>
      <c r="AA15" s="7"/>
      <c r="AB15" s="8" t="s">
        <v>48</v>
      </c>
      <c r="AC15" s="8" t="s">
        <v>450</v>
      </c>
      <c r="AD15" s="8" t="s">
        <v>399</v>
      </c>
      <c r="AE15" s="8"/>
      <c r="AF15" s="8"/>
    </row>
    <row r="16" spans="1:32" s="6" customFormat="1" ht="129" hidden="1" customHeight="1" x14ac:dyDescent="0.3">
      <c r="A16" s="8" t="s">
        <v>560</v>
      </c>
      <c r="B16" s="8" t="s">
        <v>48</v>
      </c>
      <c r="C16" s="34">
        <v>23</v>
      </c>
      <c r="D16" s="2" t="s">
        <v>1164</v>
      </c>
      <c r="E16" s="8"/>
      <c r="F16" s="8"/>
      <c r="G16" s="8" t="s">
        <v>1102</v>
      </c>
      <c r="H16" s="8" t="s">
        <v>35</v>
      </c>
      <c r="I16" s="8" t="s">
        <v>426</v>
      </c>
      <c r="J16" s="8" t="s">
        <v>37</v>
      </c>
      <c r="K16" s="41">
        <v>1</v>
      </c>
      <c r="L16" s="8" t="s">
        <v>66</v>
      </c>
      <c r="M16" s="8">
        <v>4</v>
      </c>
      <c r="N16" s="8" t="s">
        <v>39</v>
      </c>
      <c r="O16" s="8" t="s">
        <v>1177</v>
      </c>
      <c r="P16" s="8" t="s">
        <v>54</v>
      </c>
      <c r="Q16" s="8">
        <v>0</v>
      </c>
      <c r="R16" s="8" t="s">
        <v>41</v>
      </c>
      <c r="S16" s="36">
        <v>11000000</v>
      </c>
      <c r="T16" s="14">
        <f t="shared" si="2"/>
        <v>44000000</v>
      </c>
      <c r="U16" s="52">
        <f>+T16</f>
        <v>44000000</v>
      </c>
      <c r="V16" s="5" t="s">
        <v>42</v>
      </c>
      <c r="W16" s="8" t="s">
        <v>43</v>
      </c>
      <c r="X16" s="8" t="s">
        <v>49</v>
      </c>
      <c r="Y16" s="8">
        <v>5111150</v>
      </c>
      <c r="Z16" s="9" t="s">
        <v>425</v>
      </c>
      <c r="AA16" s="7"/>
      <c r="AB16" s="8" t="s">
        <v>48</v>
      </c>
      <c r="AC16" s="8" t="s">
        <v>405</v>
      </c>
      <c r="AD16" s="8" t="s">
        <v>399</v>
      </c>
      <c r="AE16" s="8"/>
      <c r="AF16" s="8"/>
    </row>
    <row r="17" spans="1:32" s="6" customFormat="1" ht="129" hidden="1" customHeight="1" x14ac:dyDescent="0.3">
      <c r="A17" s="8" t="s">
        <v>561</v>
      </c>
      <c r="B17" s="8" t="s">
        <v>48</v>
      </c>
      <c r="C17" s="34">
        <v>24</v>
      </c>
      <c r="D17" s="2" t="s">
        <v>1164</v>
      </c>
      <c r="E17" s="8"/>
      <c r="F17" s="8"/>
      <c r="G17" s="8" t="s">
        <v>556</v>
      </c>
      <c r="H17" s="8" t="s">
        <v>44</v>
      </c>
      <c r="I17" s="8" t="s">
        <v>1162</v>
      </c>
      <c r="J17" s="8" t="s">
        <v>37</v>
      </c>
      <c r="K17" s="41">
        <v>1</v>
      </c>
      <c r="L17" s="8" t="s">
        <v>66</v>
      </c>
      <c r="M17" s="8">
        <v>4</v>
      </c>
      <c r="N17" s="8" t="s">
        <v>39</v>
      </c>
      <c r="O17" s="8" t="s">
        <v>1177</v>
      </c>
      <c r="P17" s="8" t="s">
        <v>54</v>
      </c>
      <c r="Q17" s="8">
        <v>0</v>
      </c>
      <c r="R17" s="8" t="s">
        <v>41</v>
      </c>
      <c r="S17" s="36">
        <v>3500000</v>
      </c>
      <c r="T17" s="14">
        <f t="shared" si="2"/>
        <v>14000000</v>
      </c>
      <c r="U17" s="52">
        <f>+T17</f>
        <v>14000000</v>
      </c>
      <c r="V17" s="5" t="s">
        <v>42</v>
      </c>
      <c r="W17" s="8" t="s">
        <v>43</v>
      </c>
      <c r="X17" s="8" t="s">
        <v>49</v>
      </c>
      <c r="Y17" s="8">
        <v>5111150</v>
      </c>
      <c r="Z17" s="9" t="s">
        <v>425</v>
      </c>
      <c r="AA17" s="7"/>
      <c r="AB17" s="8" t="s">
        <v>48</v>
      </c>
      <c r="AC17" s="8" t="s">
        <v>450</v>
      </c>
      <c r="AD17" s="8" t="s">
        <v>399</v>
      </c>
      <c r="AE17" s="8"/>
      <c r="AF17" s="8"/>
    </row>
    <row r="18" spans="1:32" s="6" customFormat="1" ht="129" hidden="1" customHeight="1" x14ac:dyDescent="0.3">
      <c r="A18" s="8" t="s">
        <v>562</v>
      </c>
      <c r="B18" s="8" t="s">
        <v>48</v>
      </c>
      <c r="C18" s="34">
        <v>25</v>
      </c>
      <c r="D18" s="8" t="s">
        <v>56</v>
      </c>
      <c r="E18" s="8"/>
      <c r="F18" s="8"/>
      <c r="G18" s="8" t="s">
        <v>557</v>
      </c>
      <c r="H18" s="8" t="s">
        <v>51</v>
      </c>
      <c r="I18" s="8" t="s">
        <v>57</v>
      </c>
      <c r="J18" s="8" t="s">
        <v>74</v>
      </c>
      <c r="K18" s="41">
        <v>4</v>
      </c>
      <c r="L18" s="8" t="s">
        <v>38</v>
      </c>
      <c r="M18" s="8">
        <v>8</v>
      </c>
      <c r="N18" s="8" t="s">
        <v>39</v>
      </c>
      <c r="O18" s="8" t="s">
        <v>1177</v>
      </c>
      <c r="P18" s="8" t="s">
        <v>54</v>
      </c>
      <c r="Q18" s="8">
        <v>0</v>
      </c>
      <c r="R18" s="8" t="s">
        <v>41</v>
      </c>
      <c r="S18" s="36"/>
      <c r="T18" s="14">
        <v>32000000</v>
      </c>
      <c r="U18" s="52">
        <f>+T18</f>
        <v>32000000</v>
      </c>
      <c r="V18" s="8" t="s">
        <v>55</v>
      </c>
      <c r="W18" s="8" t="s">
        <v>43</v>
      </c>
      <c r="X18" s="8" t="s">
        <v>558</v>
      </c>
      <c r="Y18" s="8">
        <v>5111150</v>
      </c>
      <c r="Z18" s="9" t="s">
        <v>559</v>
      </c>
      <c r="AA18" s="8"/>
      <c r="AB18" s="8" t="s">
        <v>48</v>
      </c>
      <c r="AC18" s="8" t="s">
        <v>450</v>
      </c>
      <c r="AD18" s="8" t="s">
        <v>399</v>
      </c>
      <c r="AE18" s="8"/>
      <c r="AF18" s="8"/>
    </row>
    <row r="19" spans="1:32" ht="49.5" hidden="1" x14ac:dyDescent="0.25">
      <c r="A19" s="18" t="s">
        <v>544</v>
      </c>
      <c r="B19" s="8" t="s">
        <v>104</v>
      </c>
      <c r="C19" s="34">
        <v>26</v>
      </c>
      <c r="D19" s="8">
        <v>82121506</v>
      </c>
      <c r="E19" s="8"/>
      <c r="F19" s="8"/>
      <c r="G19" s="8" t="s">
        <v>463</v>
      </c>
      <c r="H19" s="8" t="s">
        <v>105</v>
      </c>
      <c r="I19" s="8" t="s">
        <v>464</v>
      </c>
      <c r="J19" s="8" t="s">
        <v>63</v>
      </c>
      <c r="K19" s="41">
        <v>2</v>
      </c>
      <c r="L19" s="8" t="s">
        <v>38</v>
      </c>
      <c r="M19" s="8">
        <v>10.5</v>
      </c>
      <c r="N19" s="8" t="s">
        <v>39</v>
      </c>
      <c r="O19" s="8" t="s">
        <v>1177</v>
      </c>
      <c r="P19" s="8" t="s">
        <v>54</v>
      </c>
      <c r="Q19" s="8">
        <v>0</v>
      </c>
      <c r="R19" s="8" t="s">
        <v>41</v>
      </c>
      <c r="S19" s="5"/>
      <c r="T19" s="5">
        <v>6000000</v>
      </c>
      <c r="U19" s="52">
        <f t="shared" ref="U19:U54" si="3">T19</f>
        <v>6000000</v>
      </c>
      <c r="V19" s="8" t="s">
        <v>42</v>
      </c>
      <c r="W19" s="8" t="s">
        <v>43</v>
      </c>
      <c r="X19" s="8" t="s">
        <v>545</v>
      </c>
      <c r="Y19" s="8">
        <v>5111150</v>
      </c>
      <c r="Z19" s="9" t="s">
        <v>546</v>
      </c>
      <c r="AA19" s="8"/>
      <c r="AB19" s="8" t="s">
        <v>104</v>
      </c>
      <c r="AC19" s="8" t="s">
        <v>450</v>
      </c>
      <c r="AD19" s="8" t="s">
        <v>399</v>
      </c>
      <c r="AE19" s="18"/>
      <c r="AF19" s="18"/>
    </row>
    <row r="20" spans="1:32" ht="49.5" hidden="1" x14ac:dyDescent="0.25">
      <c r="A20" s="18" t="s">
        <v>109</v>
      </c>
      <c r="B20" s="8" t="s">
        <v>104</v>
      </c>
      <c r="C20" s="34">
        <v>28</v>
      </c>
      <c r="D20" s="8" t="s">
        <v>107</v>
      </c>
      <c r="E20" s="8"/>
      <c r="F20" s="8"/>
      <c r="G20" s="8" t="s">
        <v>547</v>
      </c>
      <c r="H20" s="8" t="s">
        <v>108</v>
      </c>
      <c r="I20" s="8" t="s">
        <v>106</v>
      </c>
      <c r="J20" s="8" t="s">
        <v>53</v>
      </c>
      <c r="K20" s="41">
        <v>3</v>
      </c>
      <c r="L20" s="8" t="s">
        <v>38</v>
      </c>
      <c r="M20" s="8">
        <v>9</v>
      </c>
      <c r="N20" s="8" t="s">
        <v>388</v>
      </c>
      <c r="O20" s="8" t="s">
        <v>1179</v>
      </c>
      <c r="P20" s="8" t="s">
        <v>54</v>
      </c>
      <c r="Q20" s="8">
        <v>0</v>
      </c>
      <c r="R20" s="8" t="s">
        <v>41</v>
      </c>
      <c r="S20" s="5"/>
      <c r="T20" s="5">
        <v>8746500</v>
      </c>
      <c r="U20" s="52">
        <f t="shared" si="3"/>
        <v>8746500</v>
      </c>
      <c r="V20" s="8" t="s">
        <v>42</v>
      </c>
      <c r="W20" s="8" t="s">
        <v>43</v>
      </c>
      <c r="X20" s="8" t="s">
        <v>545</v>
      </c>
      <c r="Y20" s="8">
        <v>5111150</v>
      </c>
      <c r="Z20" s="9" t="s">
        <v>546</v>
      </c>
      <c r="AA20" s="8"/>
      <c r="AB20" s="8" t="s">
        <v>104</v>
      </c>
      <c r="AC20" s="8" t="s">
        <v>450</v>
      </c>
      <c r="AD20" s="8" t="s">
        <v>399</v>
      </c>
      <c r="AE20" s="18"/>
      <c r="AF20" s="18"/>
    </row>
    <row r="21" spans="1:32" ht="49.5" hidden="1" x14ac:dyDescent="0.25">
      <c r="A21" s="18" t="s">
        <v>110</v>
      </c>
      <c r="B21" s="8" t="s">
        <v>104</v>
      </c>
      <c r="C21" s="34">
        <v>29</v>
      </c>
      <c r="D21" s="8" t="s">
        <v>1057</v>
      </c>
      <c r="E21" s="8"/>
      <c r="F21" s="8"/>
      <c r="G21" s="8" t="s">
        <v>465</v>
      </c>
      <c r="H21" s="8" t="s">
        <v>112</v>
      </c>
      <c r="I21" s="8" t="s">
        <v>466</v>
      </c>
      <c r="J21" s="8" t="s">
        <v>74</v>
      </c>
      <c r="K21" s="41">
        <v>4</v>
      </c>
      <c r="L21" s="8" t="s">
        <v>38</v>
      </c>
      <c r="M21" s="8">
        <v>8</v>
      </c>
      <c r="N21" s="8" t="s">
        <v>39</v>
      </c>
      <c r="O21" s="8" t="s">
        <v>1177</v>
      </c>
      <c r="P21" s="8" t="s">
        <v>54</v>
      </c>
      <c r="Q21" s="8">
        <v>0</v>
      </c>
      <c r="R21" s="8" t="s">
        <v>41</v>
      </c>
      <c r="S21" s="5"/>
      <c r="T21" s="5">
        <v>1000000</v>
      </c>
      <c r="U21" s="52">
        <f t="shared" si="3"/>
        <v>1000000</v>
      </c>
      <c r="V21" s="8" t="s">
        <v>42</v>
      </c>
      <c r="W21" s="8" t="s">
        <v>43</v>
      </c>
      <c r="X21" s="8" t="s">
        <v>545</v>
      </c>
      <c r="Y21" s="8">
        <v>5111150</v>
      </c>
      <c r="Z21" s="9" t="s">
        <v>546</v>
      </c>
      <c r="AA21" s="8"/>
      <c r="AB21" s="8" t="s">
        <v>104</v>
      </c>
      <c r="AC21" s="8" t="s">
        <v>983</v>
      </c>
      <c r="AD21" s="8" t="s">
        <v>399</v>
      </c>
      <c r="AE21" s="18"/>
      <c r="AF21" s="18"/>
    </row>
    <row r="22" spans="1:32" ht="49.5" hidden="1" x14ac:dyDescent="0.25">
      <c r="A22" s="18" t="s">
        <v>114</v>
      </c>
      <c r="B22" s="8" t="s">
        <v>104</v>
      </c>
      <c r="C22" s="34">
        <v>32</v>
      </c>
      <c r="D22" s="8">
        <v>55101504</v>
      </c>
      <c r="E22" s="8"/>
      <c r="F22" s="8"/>
      <c r="G22" s="8" t="s">
        <v>111</v>
      </c>
      <c r="H22" s="8" t="s">
        <v>112</v>
      </c>
      <c r="I22" s="8" t="s">
        <v>467</v>
      </c>
      <c r="J22" s="8" t="s">
        <v>113</v>
      </c>
      <c r="K22" s="41">
        <v>10</v>
      </c>
      <c r="L22" s="8" t="s">
        <v>38</v>
      </c>
      <c r="M22" s="8">
        <v>12</v>
      </c>
      <c r="N22" s="8" t="s">
        <v>39</v>
      </c>
      <c r="O22" s="8" t="s">
        <v>1177</v>
      </c>
      <c r="P22" s="8" t="s">
        <v>54</v>
      </c>
      <c r="Q22" s="8">
        <v>0</v>
      </c>
      <c r="R22" s="8" t="s">
        <v>41</v>
      </c>
      <c r="S22" s="5"/>
      <c r="T22" s="5">
        <v>1500000</v>
      </c>
      <c r="U22" s="52">
        <f t="shared" si="3"/>
        <v>1500000</v>
      </c>
      <c r="V22" s="8" t="s">
        <v>42</v>
      </c>
      <c r="W22" s="8" t="s">
        <v>43</v>
      </c>
      <c r="X22" s="8" t="s">
        <v>545</v>
      </c>
      <c r="Y22" s="8">
        <v>5111150</v>
      </c>
      <c r="Z22" s="9" t="s">
        <v>546</v>
      </c>
      <c r="AA22" s="8"/>
      <c r="AB22" s="8" t="s">
        <v>104</v>
      </c>
      <c r="AC22" s="8" t="s">
        <v>983</v>
      </c>
      <c r="AD22" s="8" t="s">
        <v>399</v>
      </c>
      <c r="AE22" s="18"/>
      <c r="AF22" s="18"/>
    </row>
    <row r="23" spans="1:32" ht="49.5" hidden="1" x14ac:dyDescent="0.25">
      <c r="A23" s="18" t="s">
        <v>115</v>
      </c>
      <c r="B23" s="8" t="s">
        <v>104</v>
      </c>
      <c r="C23" s="34">
        <v>33</v>
      </c>
      <c r="D23" s="8">
        <v>55101504</v>
      </c>
      <c r="E23" s="8"/>
      <c r="F23" s="8"/>
      <c r="G23" s="8" t="s">
        <v>468</v>
      </c>
      <c r="H23" s="8" t="s">
        <v>112</v>
      </c>
      <c r="I23" s="8" t="s">
        <v>464</v>
      </c>
      <c r="J23" s="8" t="s">
        <v>113</v>
      </c>
      <c r="K23" s="41">
        <v>10</v>
      </c>
      <c r="L23" s="8" t="s">
        <v>38</v>
      </c>
      <c r="M23" s="8">
        <v>12</v>
      </c>
      <c r="N23" s="8" t="s">
        <v>39</v>
      </c>
      <c r="O23" s="8" t="s">
        <v>1177</v>
      </c>
      <c r="P23" s="8" t="s">
        <v>54</v>
      </c>
      <c r="Q23" s="8">
        <v>0</v>
      </c>
      <c r="R23" s="8" t="s">
        <v>41</v>
      </c>
      <c r="S23" s="5"/>
      <c r="T23" s="5">
        <v>1000000</v>
      </c>
      <c r="U23" s="52">
        <f t="shared" si="3"/>
        <v>1000000</v>
      </c>
      <c r="V23" s="8" t="s">
        <v>42</v>
      </c>
      <c r="W23" s="8" t="s">
        <v>43</v>
      </c>
      <c r="X23" s="8" t="s">
        <v>545</v>
      </c>
      <c r="Y23" s="8">
        <v>5111150</v>
      </c>
      <c r="Z23" s="9" t="s">
        <v>546</v>
      </c>
      <c r="AA23" s="8"/>
      <c r="AB23" s="8" t="s">
        <v>104</v>
      </c>
      <c r="AC23" s="8" t="s">
        <v>983</v>
      </c>
      <c r="AD23" s="8" t="s">
        <v>399</v>
      </c>
      <c r="AE23" s="18"/>
      <c r="AF23" s="18"/>
    </row>
    <row r="24" spans="1:32" ht="49.5" hidden="1" x14ac:dyDescent="0.25">
      <c r="A24" s="18" t="s">
        <v>116</v>
      </c>
      <c r="B24" s="8" t="s">
        <v>104</v>
      </c>
      <c r="C24" s="34">
        <v>34</v>
      </c>
      <c r="D24" s="8">
        <v>55101504</v>
      </c>
      <c r="E24" s="8"/>
      <c r="F24" s="8"/>
      <c r="G24" s="8" t="s">
        <v>469</v>
      </c>
      <c r="H24" s="8" t="s">
        <v>112</v>
      </c>
      <c r="I24" s="8" t="s">
        <v>470</v>
      </c>
      <c r="J24" s="8" t="s">
        <v>113</v>
      </c>
      <c r="K24" s="41">
        <v>10</v>
      </c>
      <c r="L24" s="8" t="s">
        <v>38</v>
      </c>
      <c r="M24" s="8">
        <v>12</v>
      </c>
      <c r="N24" s="8" t="s">
        <v>39</v>
      </c>
      <c r="O24" s="8" t="s">
        <v>1177</v>
      </c>
      <c r="P24" s="8" t="s">
        <v>54</v>
      </c>
      <c r="Q24" s="8">
        <v>0</v>
      </c>
      <c r="R24" s="8" t="s">
        <v>41</v>
      </c>
      <c r="S24" s="5"/>
      <c r="T24" s="5">
        <v>1200000</v>
      </c>
      <c r="U24" s="52">
        <f t="shared" si="3"/>
        <v>1200000</v>
      </c>
      <c r="V24" s="8" t="s">
        <v>42</v>
      </c>
      <c r="W24" s="8" t="s">
        <v>43</v>
      </c>
      <c r="X24" s="8" t="s">
        <v>545</v>
      </c>
      <c r="Y24" s="8">
        <v>5111150</v>
      </c>
      <c r="Z24" s="9" t="s">
        <v>546</v>
      </c>
      <c r="AA24" s="8"/>
      <c r="AB24" s="8" t="s">
        <v>104</v>
      </c>
      <c r="AC24" s="8" t="s">
        <v>983</v>
      </c>
      <c r="AD24" s="8" t="s">
        <v>399</v>
      </c>
      <c r="AE24" s="18"/>
      <c r="AF24" s="18"/>
    </row>
    <row r="25" spans="1:32" ht="66" hidden="1" x14ac:dyDescent="0.25">
      <c r="A25" s="18" t="s">
        <v>117</v>
      </c>
      <c r="B25" s="8" t="s">
        <v>104</v>
      </c>
      <c r="C25" s="34">
        <v>35</v>
      </c>
      <c r="D25" s="8">
        <v>80161504</v>
      </c>
      <c r="E25" s="8"/>
      <c r="F25" s="8"/>
      <c r="G25" s="8" t="s">
        <v>548</v>
      </c>
      <c r="H25" s="8" t="s">
        <v>35</v>
      </c>
      <c r="I25" s="8" t="s">
        <v>119</v>
      </c>
      <c r="J25" s="8" t="s">
        <v>37</v>
      </c>
      <c r="K25" s="41">
        <v>1</v>
      </c>
      <c r="L25" s="8" t="s">
        <v>66</v>
      </c>
      <c r="M25" s="8">
        <v>4</v>
      </c>
      <c r="N25" s="8" t="s">
        <v>39</v>
      </c>
      <c r="O25" s="8" t="s">
        <v>1177</v>
      </c>
      <c r="P25" s="8" t="s">
        <v>54</v>
      </c>
      <c r="Q25" s="8">
        <v>0</v>
      </c>
      <c r="R25" s="8" t="s">
        <v>41</v>
      </c>
      <c r="S25" s="5">
        <v>7500000</v>
      </c>
      <c r="T25" s="5">
        <f t="shared" ref="T25:T38" si="4">+S25*M25</f>
        <v>30000000</v>
      </c>
      <c r="U25" s="52">
        <f t="shared" si="3"/>
        <v>30000000</v>
      </c>
      <c r="V25" s="8" t="s">
        <v>42</v>
      </c>
      <c r="W25" s="8" t="s">
        <v>43</v>
      </c>
      <c r="X25" s="8" t="s">
        <v>972</v>
      </c>
      <c r="Y25" s="8">
        <v>5111150</v>
      </c>
      <c r="Z25" s="9" t="s">
        <v>457</v>
      </c>
      <c r="AA25" s="8"/>
      <c r="AB25" s="8" t="s">
        <v>104</v>
      </c>
      <c r="AC25" s="8" t="s">
        <v>450</v>
      </c>
      <c r="AD25" s="8" t="s">
        <v>399</v>
      </c>
      <c r="AE25" s="18"/>
      <c r="AF25" s="18"/>
    </row>
    <row r="26" spans="1:32" ht="82.5" hidden="1" x14ac:dyDescent="0.25">
      <c r="A26" s="18" t="s">
        <v>118</v>
      </c>
      <c r="B26" s="8" t="s">
        <v>104</v>
      </c>
      <c r="C26" s="34">
        <v>36</v>
      </c>
      <c r="D26" s="8">
        <v>80161504</v>
      </c>
      <c r="E26" s="8"/>
      <c r="F26" s="8"/>
      <c r="G26" s="8" t="s">
        <v>549</v>
      </c>
      <c r="H26" s="8" t="s">
        <v>44</v>
      </c>
      <c r="I26" s="8" t="s">
        <v>121</v>
      </c>
      <c r="J26" s="8" t="s">
        <v>37</v>
      </c>
      <c r="K26" s="41">
        <v>1</v>
      </c>
      <c r="L26" s="8" t="s">
        <v>66</v>
      </c>
      <c r="M26" s="8">
        <v>4</v>
      </c>
      <c r="N26" s="8" t="s">
        <v>39</v>
      </c>
      <c r="O26" s="8" t="s">
        <v>1177</v>
      </c>
      <c r="P26" s="8" t="s">
        <v>54</v>
      </c>
      <c r="Q26" s="8">
        <v>0</v>
      </c>
      <c r="R26" s="8" t="s">
        <v>41</v>
      </c>
      <c r="S26" s="5">
        <v>5500000</v>
      </c>
      <c r="T26" s="5">
        <f t="shared" si="4"/>
        <v>22000000</v>
      </c>
      <c r="U26" s="52">
        <f t="shared" si="3"/>
        <v>22000000</v>
      </c>
      <c r="V26" s="8" t="s">
        <v>42</v>
      </c>
      <c r="W26" s="8" t="s">
        <v>43</v>
      </c>
      <c r="X26" s="8" t="s">
        <v>972</v>
      </c>
      <c r="Y26" s="8">
        <v>5111150</v>
      </c>
      <c r="Z26" s="9" t="s">
        <v>457</v>
      </c>
      <c r="AA26" s="8"/>
      <c r="AB26" s="8" t="s">
        <v>104</v>
      </c>
      <c r="AC26" s="8" t="s">
        <v>450</v>
      </c>
      <c r="AD26" s="8" t="s">
        <v>399</v>
      </c>
      <c r="AE26" s="18"/>
      <c r="AF26" s="18"/>
    </row>
    <row r="27" spans="1:32" ht="49.5" hidden="1" x14ac:dyDescent="0.25">
      <c r="A27" s="18" t="s">
        <v>120</v>
      </c>
      <c r="B27" s="8" t="s">
        <v>104</v>
      </c>
      <c r="C27" s="34">
        <v>37</v>
      </c>
      <c r="D27" s="8">
        <v>80161504</v>
      </c>
      <c r="E27" s="8"/>
      <c r="F27" s="8"/>
      <c r="G27" s="8" t="s">
        <v>1151</v>
      </c>
      <c r="H27" s="8" t="s">
        <v>35</v>
      </c>
      <c r="I27" s="8" t="s">
        <v>458</v>
      </c>
      <c r="J27" s="8" t="s">
        <v>37</v>
      </c>
      <c r="K27" s="41">
        <v>1</v>
      </c>
      <c r="L27" s="8" t="s">
        <v>66</v>
      </c>
      <c r="M27" s="8">
        <v>4</v>
      </c>
      <c r="N27" s="8" t="s">
        <v>39</v>
      </c>
      <c r="O27" s="8" t="s">
        <v>1177</v>
      </c>
      <c r="P27" s="8" t="s">
        <v>54</v>
      </c>
      <c r="Q27" s="8">
        <v>0</v>
      </c>
      <c r="R27" s="8" t="s">
        <v>41</v>
      </c>
      <c r="S27" s="5">
        <v>8500000</v>
      </c>
      <c r="T27" s="5">
        <f t="shared" si="4"/>
        <v>34000000</v>
      </c>
      <c r="U27" s="52">
        <f t="shared" si="3"/>
        <v>34000000</v>
      </c>
      <c r="V27" s="8" t="s">
        <v>42</v>
      </c>
      <c r="W27" s="8" t="s">
        <v>43</v>
      </c>
      <c r="X27" s="8" t="s">
        <v>972</v>
      </c>
      <c r="Y27" s="8">
        <v>5111150</v>
      </c>
      <c r="Z27" s="9" t="s">
        <v>457</v>
      </c>
      <c r="AA27" s="8"/>
      <c r="AB27" s="8" t="s">
        <v>104</v>
      </c>
      <c r="AC27" s="8" t="s">
        <v>450</v>
      </c>
      <c r="AD27" s="8" t="s">
        <v>399</v>
      </c>
      <c r="AE27" s="18"/>
      <c r="AF27" s="18"/>
    </row>
    <row r="28" spans="1:32" ht="82.5" hidden="1" x14ac:dyDescent="0.25">
      <c r="A28" s="18" t="s">
        <v>122</v>
      </c>
      <c r="B28" s="8" t="s">
        <v>104</v>
      </c>
      <c r="C28" s="34">
        <v>38</v>
      </c>
      <c r="D28" s="8">
        <v>80161504</v>
      </c>
      <c r="E28" s="8"/>
      <c r="F28" s="8"/>
      <c r="G28" s="8" t="s">
        <v>550</v>
      </c>
      <c r="H28" s="8" t="s">
        <v>35</v>
      </c>
      <c r="I28" s="8" t="s">
        <v>127</v>
      </c>
      <c r="J28" s="8" t="s">
        <v>37</v>
      </c>
      <c r="K28" s="41">
        <v>1</v>
      </c>
      <c r="L28" s="8" t="s">
        <v>66</v>
      </c>
      <c r="M28" s="8">
        <v>4</v>
      </c>
      <c r="N28" s="8" t="s">
        <v>39</v>
      </c>
      <c r="O28" s="8" t="s">
        <v>1177</v>
      </c>
      <c r="P28" s="8" t="s">
        <v>54</v>
      </c>
      <c r="Q28" s="8">
        <v>0</v>
      </c>
      <c r="R28" s="8" t="s">
        <v>41</v>
      </c>
      <c r="S28" s="5">
        <v>7000000</v>
      </c>
      <c r="T28" s="5">
        <f t="shared" si="4"/>
        <v>28000000</v>
      </c>
      <c r="U28" s="52">
        <f t="shared" si="3"/>
        <v>28000000</v>
      </c>
      <c r="V28" s="8" t="s">
        <v>42</v>
      </c>
      <c r="W28" s="8" t="s">
        <v>43</v>
      </c>
      <c r="X28" s="8" t="s">
        <v>972</v>
      </c>
      <c r="Y28" s="8">
        <v>5111150</v>
      </c>
      <c r="Z28" s="9" t="s">
        <v>457</v>
      </c>
      <c r="AA28" s="8"/>
      <c r="AB28" s="8" t="s">
        <v>104</v>
      </c>
      <c r="AC28" s="8" t="s">
        <v>450</v>
      </c>
      <c r="AD28" s="8" t="s">
        <v>399</v>
      </c>
      <c r="AE28" s="18"/>
      <c r="AF28" s="18"/>
    </row>
    <row r="29" spans="1:32" ht="49.5" hidden="1" x14ac:dyDescent="0.25">
      <c r="A29" s="18" t="s">
        <v>123</v>
      </c>
      <c r="B29" s="8" t="s">
        <v>104</v>
      </c>
      <c r="C29" s="34">
        <v>39</v>
      </c>
      <c r="D29" s="8">
        <v>80161504</v>
      </c>
      <c r="E29" s="8"/>
      <c r="F29" s="8"/>
      <c r="G29" s="8" t="s">
        <v>551</v>
      </c>
      <c r="H29" s="8" t="s">
        <v>35</v>
      </c>
      <c r="I29" s="8" t="s">
        <v>459</v>
      </c>
      <c r="J29" s="8" t="s">
        <v>37</v>
      </c>
      <c r="K29" s="41">
        <v>1</v>
      </c>
      <c r="L29" s="8" t="s">
        <v>66</v>
      </c>
      <c r="M29" s="8">
        <v>4</v>
      </c>
      <c r="N29" s="8" t="s">
        <v>39</v>
      </c>
      <c r="O29" s="8" t="s">
        <v>1177</v>
      </c>
      <c r="P29" s="8" t="s">
        <v>54</v>
      </c>
      <c r="Q29" s="8">
        <v>0</v>
      </c>
      <c r="R29" s="8" t="s">
        <v>41</v>
      </c>
      <c r="S29" s="5">
        <v>7000000</v>
      </c>
      <c r="T29" s="5">
        <f t="shared" si="4"/>
        <v>28000000</v>
      </c>
      <c r="U29" s="52">
        <f t="shared" si="3"/>
        <v>28000000</v>
      </c>
      <c r="V29" s="8" t="s">
        <v>42</v>
      </c>
      <c r="W29" s="8" t="s">
        <v>43</v>
      </c>
      <c r="X29" s="8" t="s">
        <v>972</v>
      </c>
      <c r="Y29" s="8">
        <v>5111150</v>
      </c>
      <c r="Z29" s="9" t="s">
        <v>457</v>
      </c>
      <c r="AA29" s="8"/>
      <c r="AB29" s="8" t="s">
        <v>104</v>
      </c>
      <c r="AC29" s="8" t="s">
        <v>450</v>
      </c>
      <c r="AD29" s="8" t="s">
        <v>399</v>
      </c>
      <c r="AE29" s="18"/>
      <c r="AF29" s="18"/>
    </row>
    <row r="30" spans="1:32" ht="49.5" hidden="1" x14ac:dyDescent="0.25">
      <c r="A30" s="18" t="s">
        <v>124</v>
      </c>
      <c r="B30" s="8" t="s">
        <v>104</v>
      </c>
      <c r="C30" s="34">
        <v>40</v>
      </c>
      <c r="D30" s="8">
        <v>80161504</v>
      </c>
      <c r="E30" s="8"/>
      <c r="F30" s="8"/>
      <c r="G30" s="8" t="s">
        <v>552</v>
      </c>
      <c r="H30" s="8" t="s">
        <v>35</v>
      </c>
      <c r="I30" s="8" t="s">
        <v>460</v>
      </c>
      <c r="J30" s="8" t="s">
        <v>37</v>
      </c>
      <c r="K30" s="41">
        <v>1</v>
      </c>
      <c r="L30" s="8" t="s">
        <v>66</v>
      </c>
      <c r="M30" s="8">
        <v>4</v>
      </c>
      <c r="N30" s="8" t="s">
        <v>39</v>
      </c>
      <c r="O30" s="8" t="s">
        <v>1177</v>
      </c>
      <c r="P30" s="8" t="s">
        <v>54</v>
      </c>
      <c r="Q30" s="8">
        <v>0</v>
      </c>
      <c r="R30" s="8" t="s">
        <v>41</v>
      </c>
      <c r="S30" s="5">
        <v>5000000</v>
      </c>
      <c r="T30" s="5">
        <f t="shared" si="4"/>
        <v>20000000</v>
      </c>
      <c r="U30" s="52">
        <f t="shared" si="3"/>
        <v>20000000</v>
      </c>
      <c r="V30" s="8" t="s">
        <v>42</v>
      </c>
      <c r="W30" s="8" t="s">
        <v>43</v>
      </c>
      <c r="X30" s="8" t="s">
        <v>972</v>
      </c>
      <c r="Y30" s="8">
        <v>5111150</v>
      </c>
      <c r="Z30" s="9" t="s">
        <v>457</v>
      </c>
      <c r="AA30" s="8"/>
      <c r="AB30" s="8" t="s">
        <v>104</v>
      </c>
      <c r="AC30" s="8" t="s">
        <v>450</v>
      </c>
      <c r="AD30" s="8" t="s">
        <v>399</v>
      </c>
      <c r="AE30" s="18"/>
      <c r="AF30" s="18"/>
    </row>
    <row r="31" spans="1:32" ht="66" hidden="1" x14ac:dyDescent="0.25">
      <c r="A31" s="18" t="s">
        <v>125</v>
      </c>
      <c r="B31" s="8" t="s">
        <v>104</v>
      </c>
      <c r="C31" s="34">
        <v>41</v>
      </c>
      <c r="D31" s="8">
        <v>80161504</v>
      </c>
      <c r="E31" s="8"/>
      <c r="F31" s="8"/>
      <c r="G31" s="8" t="s">
        <v>553</v>
      </c>
      <c r="H31" s="8" t="s">
        <v>35</v>
      </c>
      <c r="I31" s="8" t="s">
        <v>461</v>
      </c>
      <c r="J31" s="8" t="s">
        <v>37</v>
      </c>
      <c r="K31" s="41">
        <v>1</v>
      </c>
      <c r="L31" s="8" t="s">
        <v>66</v>
      </c>
      <c r="M31" s="8">
        <v>4</v>
      </c>
      <c r="N31" s="8" t="s">
        <v>39</v>
      </c>
      <c r="O31" s="8" t="s">
        <v>1177</v>
      </c>
      <c r="P31" s="8" t="s">
        <v>54</v>
      </c>
      <c r="Q31" s="8">
        <v>0</v>
      </c>
      <c r="R31" s="8" t="s">
        <v>41</v>
      </c>
      <c r="S31" s="5">
        <v>7500000</v>
      </c>
      <c r="T31" s="5">
        <f t="shared" si="4"/>
        <v>30000000</v>
      </c>
      <c r="U31" s="52">
        <f t="shared" si="3"/>
        <v>30000000</v>
      </c>
      <c r="V31" s="8" t="s">
        <v>42</v>
      </c>
      <c r="W31" s="8" t="s">
        <v>43</v>
      </c>
      <c r="X31" s="8" t="s">
        <v>972</v>
      </c>
      <c r="Y31" s="8">
        <v>5111150</v>
      </c>
      <c r="Z31" s="9" t="s">
        <v>457</v>
      </c>
      <c r="AA31" s="8"/>
      <c r="AB31" s="8" t="s">
        <v>104</v>
      </c>
      <c r="AC31" s="8" t="s">
        <v>450</v>
      </c>
      <c r="AD31" s="8" t="s">
        <v>399</v>
      </c>
      <c r="AE31" s="18"/>
      <c r="AF31" s="18"/>
    </row>
    <row r="32" spans="1:32" ht="66" hidden="1" x14ac:dyDescent="0.25">
      <c r="A32" s="18" t="s">
        <v>126</v>
      </c>
      <c r="B32" s="8" t="s">
        <v>104</v>
      </c>
      <c r="C32" s="34">
        <v>42</v>
      </c>
      <c r="D32" s="8">
        <v>80161504</v>
      </c>
      <c r="E32" s="8"/>
      <c r="F32" s="8"/>
      <c r="G32" s="8" t="s">
        <v>554</v>
      </c>
      <c r="H32" s="8" t="s">
        <v>44</v>
      </c>
      <c r="I32" s="8" t="s">
        <v>462</v>
      </c>
      <c r="J32" s="8" t="s">
        <v>37</v>
      </c>
      <c r="K32" s="41">
        <v>1</v>
      </c>
      <c r="L32" s="8" t="s">
        <v>66</v>
      </c>
      <c r="M32" s="8">
        <v>4</v>
      </c>
      <c r="N32" s="8" t="s">
        <v>39</v>
      </c>
      <c r="O32" s="8" t="s">
        <v>1177</v>
      </c>
      <c r="P32" s="8" t="s">
        <v>54</v>
      </c>
      <c r="Q32" s="8">
        <v>0</v>
      </c>
      <c r="R32" s="8" t="s">
        <v>41</v>
      </c>
      <c r="S32" s="5">
        <v>3500000</v>
      </c>
      <c r="T32" s="5">
        <f t="shared" si="4"/>
        <v>14000000</v>
      </c>
      <c r="U32" s="52">
        <f t="shared" si="3"/>
        <v>14000000</v>
      </c>
      <c r="V32" s="8" t="s">
        <v>42</v>
      </c>
      <c r="W32" s="8" t="s">
        <v>43</v>
      </c>
      <c r="X32" s="8" t="s">
        <v>972</v>
      </c>
      <c r="Y32" s="8">
        <v>5111150</v>
      </c>
      <c r="Z32" s="9" t="s">
        <v>457</v>
      </c>
      <c r="AA32" s="8"/>
      <c r="AB32" s="8" t="s">
        <v>104</v>
      </c>
      <c r="AC32" s="8" t="s">
        <v>450</v>
      </c>
      <c r="AD32" s="8" t="s">
        <v>399</v>
      </c>
      <c r="AE32" s="18"/>
      <c r="AF32" s="18"/>
    </row>
    <row r="33" spans="1:32" ht="115.5" x14ac:dyDescent="0.25">
      <c r="A33" s="18" t="s">
        <v>58</v>
      </c>
      <c r="B33" s="8" t="s">
        <v>61</v>
      </c>
      <c r="C33" s="34">
        <v>43</v>
      </c>
      <c r="D33" s="8">
        <v>80111607</v>
      </c>
      <c r="E33" s="8"/>
      <c r="F33" s="8"/>
      <c r="G33" s="8" t="s">
        <v>564</v>
      </c>
      <c r="H33" s="8" t="s">
        <v>35</v>
      </c>
      <c r="I33" s="8" t="s">
        <v>565</v>
      </c>
      <c r="J33" s="8" t="s">
        <v>37</v>
      </c>
      <c r="K33" s="41">
        <v>1</v>
      </c>
      <c r="L33" s="8" t="s">
        <v>66</v>
      </c>
      <c r="M33" s="8">
        <v>4</v>
      </c>
      <c r="N33" s="8" t="s">
        <v>39</v>
      </c>
      <c r="O33" s="8" t="s">
        <v>1177</v>
      </c>
      <c r="P33" s="8" t="s">
        <v>54</v>
      </c>
      <c r="Q33" s="8">
        <v>0</v>
      </c>
      <c r="R33" s="8" t="s">
        <v>41</v>
      </c>
      <c r="S33" s="5">
        <v>12700000</v>
      </c>
      <c r="T33" s="5">
        <f t="shared" si="4"/>
        <v>50800000</v>
      </c>
      <c r="U33" s="52">
        <f t="shared" si="3"/>
        <v>50800000</v>
      </c>
      <c r="V33" s="5" t="s">
        <v>42</v>
      </c>
      <c r="W33" s="8" t="s">
        <v>43</v>
      </c>
      <c r="X33" s="8" t="s">
        <v>60</v>
      </c>
      <c r="Y33" s="8" t="s">
        <v>566</v>
      </c>
      <c r="Z33" s="8" t="s">
        <v>567</v>
      </c>
      <c r="AA33" s="8"/>
      <c r="AB33" s="8" t="s">
        <v>61</v>
      </c>
      <c r="AC33" s="8" t="s">
        <v>450</v>
      </c>
      <c r="AD33" s="8" t="s">
        <v>399</v>
      </c>
      <c r="AE33" s="18"/>
      <c r="AF33" s="18"/>
    </row>
    <row r="34" spans="1:32" ht="66" x14ac:dyDescent="0.25">
      <c r="A34" s="18" t="s">
        <v>62</v>
      </c>
      <c r="B34" s="8" t="s">
        <v>61</v>
      </c>
      <c r="C34" s="34">
        <v>44</v>
      </c>
      <c r="D34" s="8">
        <v>80161504</v>
      </c>
      <c r="E34" s="8"/>
      <c r="F34" s="8"/>
      <c r="G34" s="8" t="s">
        <v>568</v>
      </c>
      <c r="H34" s="8" t="s">
        <v>35</v>
      </c>
      <c r="I34" s="8" t="s">
        <v>569</v>
      </c>
      <c r="J34" s="8" t="s">
        <v>37</v>
      </c>
      <c r="K34" s="41">
        <v>1</v>
      </c>
      <c r="L34" s="8" t="s">
        <v>66</v>
      </c>
      <c r="M34" s="8">
        <v>4</v>
      </c>
      <c r="N34" s="8" t="s">
        <v>39</v>
      </c>
      <c r="O34" s="8" t="s">
        <v>1177</v>
      </c>
      <c r="P34" s="8" t="s">
        <v>54</v>
      </c>
      <c r="Q34" s="8">
        <v>0</v>
      </c>
      <c r="R34" s="8" t="s">
        <v>41</v>
      </c>
      <c r="S34" s="5">
        <v>8500000</v>
      </c>
      <c r="T34" s="5">
        <f t="shared" si="4"/>
        <v>34000000</v>
      </c>
      <c r="U34" s="52">
        <f t="shared" si="3"/>
        <v>34000000</v>
      </c>
      <c r="V34" s="5" t="s">
        <v>42</v>
      </c>
      <c r="W34" s="8" t="s">
        <v>43</v>
      </c>
      <c r="X34" s="8" t="s">
        <v>70</v>
      </c>
      <c r="Y34" s="8" t="s">
        <v>566</v>
      </c>
      <c r="Z34" s="8" t="s">
        <v>567</v>
      </c>
      <c r="AA34" s="8"/>
      <c r="AB34" s="8" t="s">
        <v>61</v>
      </c>
      <c r="AC34" s="8" t="s">
        <v>450</v>
      </c>
      <c r="AD34" s="8" t="s">
        <v>399</v>
      </c>
      <c r="AE34" s="18"/>
      <c r="AF34" s="18"/>
    </row>
    <row r="35" spans="1:32" ht="66" x14ac:dyDescent="0.25">
      <c r="A35" s="18" t="s">
        <v>64</v>
      </c>
      <c r="B35" s="8" t="s">
        <v>61</v>
      </c>
      <c r="C35" s="34">
        <v>45</v>
      </c>
      <c r="D35" s="8">
        <v>80161504</v>
      </c>
      <c r="E35" s="8"/>
      <c r="F35" s="8"/>
      <c r="G35" s="8" t="s">
        <v>570</v>
      </c>
      <c r="H35" s="8" t="s">
        <v>35</v>
      </c>
      <c r="I35" s="8" t="s">
        <v>52</v>
      </c>
      <c r="J35" s="8" t="s">
        <v>63</v>
      </c>
      <c r="K35" s="41">
        <v>2</v>
      </c>
      <c r="L35" s="8" t="s">
        <v>76</v>
      </c>
      <c r="M35" s="8">
        <v>4</v>
      </c>
      <c r="N35" s="8" t="s">
        <v>39</v>
      </c>
      <c r="O35" s="8" t="s">
        <v>1177</v>
      </c>
      <c r="P35" s="8" t="s">
        <v>54</v>
      </c>
      <c r="Q35" s="8">
        <v>0</v>
      </c>
      <c r="R35" s="8" t="s">
        <v>41</v>
      </c>
      <c r="S35" s="5">
        <v>7000000</v>
      </c>
      <c r="T35" s="5">
        <f t="shared" si="4"/>
        <v>28000000</v>
      </c>
      <c r="U35" s="52">
        <f t="shared" si="3"/>
        <v>28000000</v>
      </c>
      <c r="V35" s="5" t="s">
        <v>42</v>
      </c>
      <c r="W35" s="8" t="s">
        <v>43</v>
      </c>
      <c r="X35" s="8" t="s">
        <v>60</v>
      </c>
      <c r="Y35" s="8" t="s">
        <v>566</v>
      </c>
      <c r="Z35" s="8" t="s">
        <v>567</v>
      </c>
      <c r="AA35" s="8"/>
      <c r="AB35" s="8" t="s">
        <v>61</v>
      </c>
      <c r="AC35" s="8" t="s">
        <v>450</v>
      </c>
      <c r="AD35" s="8" t="s">
        <v>399</v>
      </c>
      <c r="AE35" s="18"/>
      <c r="AF35" s="18"/>
    </row>
    <row r="36" spans="1:32" ht="82.5" x14ac:dyDescent="0.25">
      <c r="A36" s="18" t="s">
        <v>65</v>
      </c>
      <c r="B36" s="8" t="s">
        <v>61</v>
      </c>
      <c r="C36" s="34">
        <v>46</v>
      </c>
      <c r="D36" s="8">
        <v>80161504</v>
      </c>
      <c r="E36" s="8"/>
      <c r="F36" s="8"/>
      <c r="G36" s="8" t="s">
        <v>571</v>
      </c>
      <c r="H36" s="8" t="s">
        <v>35</v>
      </c>
      <c r="I36" s="8" t="s">
        <v>52</v>
      </c>
      <c r="J36" s="8" t="s">
        <v>53</v>
      </c>
      <c r="K36" s="41">
        <v>3</v>
      </c>
      <c r="L36" s="8" t="s">
        <v>195</v>
      </c>
      <c r="M36" s="8">
        <v>4</v>
      </c>
      <c r="N36" s="8" t="s">
        <v>39</v>
      </c>
      <c r="O36" s="8" t="s">
        <v>1177</v>
      </c>
      <c r="P36" s="8" t="s">
        <v>54</v>
      </c>
      <c r="Q36" s="8">
        <v>0</v>
      </c>
      <c r="R36" s="8" t="s">
        <v>41</v>
      </c>
      <c r="S36" s="5">
        <v>2500000</v>
      </c>
      <c r="T36" s="5">
        <f t="shared" si="4"/>
        <v>10000000</v>
      </c>
      <c r="U36" s="52">
        <f t="shared" si="3"/>
        <v>10000000</v>
      </c>
      <c r="V36" s="5" t="s">
        <v>42</v>
      </c>
      <c r="W36" s="8" t="s">
        <v>43</v>
      </c>
      <c r="X36" s="8" t="s">
        <v>572</v>
      </c>
      <c r="Y36" s="8" t="s">
        <v>566</v>
      </c>
      <c r="Z36" s="8" t="s">
        <v>573</v>
      </c>
      <c r="AA36" s="8"/>
      <c r="AB36" s="8" t="s">
        <v>61</v>
      </c>
      <c r="AC36" s="8" t="s">
        <v>450</v>
      </c>
      <c r="AD36" s="8" t="s">
        <v>399</v>
      </c>
      <c r="AE36" s="18"/>
      <c r="AF36" s="18"/>
    </row>
    <row r="37" spans="1:32" ht="82.5" x14ac:dyDescent="0.25">
      <c r="A37" s="18" t="s">
        <v>67</v>
      </c>
      <c r="B37" s="8" t="s">
        <v>61</v>
      </c>
      <c r="C37" s="34">
        <v>47</v>
      </c>
      <c r="D37" s="8">
        <v>80161504</v>
      </c>
      <c r="E37" s="8"/>
      <c r="F37" s="8"/>
      <c r="G37" s="8" t="s">
        <v>574</v>
      </c>
      <c r="H37" s="8" t="s">
        <v>35</v>
      </c>
      <c r="I37" s="8" t="s">
        <v>52</v>
      </c>
      <c r="J37" s="8" t="s">
        <v>53</v>
      </c>
      <c r="K37" s="41">
        <v>3</v>
      </c>
      <c r="L37" s="8" t="s">
        <v>195</v>
      </c>
      <c r="M37" s="8">
        <v>4</v>
      </c>
      <c r="N37" s="8" t="s">
        <v>39</v>
      </c>
      <c r="O37" s="8" t="s">
        <v>1177</v>
      </c>
      <c r="P37" s="8" t="s">
        <v>54</v>
      </c>
      <c r="Q37" s="8">
        <v>0</v>
      </c>
      <c r="R37" s="8" t="s">
        <v>41</v>
      </c>
      <c r="S37" s="5">
        <v>2500000</v>
      </c>
      <c r="T37" s="5">
        <f t="shared" si="4"/>
        <v>10000000</v>
      </c>
      <c r="U37" s="52">
        <f t="shared" si="3"/>
        <v>10000000</v>
      </c>
      <c r="V37" s="5" t="s">
        <v>42</v>
      </c>
      <c r="W37" s="8" t="s">
        <v>43</v>
      </c>
      <c r="X37" s="8" t="s">
        <v>572</v>
      </c>
      <c r="Y37" s="8" t="s">
        <v>566</v>
      </c>
      <c r="Z37" s="8" t="s">
        <v>573</v>
      </c>
      <c r="AA37" s="8"/>
      <c r="AB37" s="8" t="s">
        <v>61</v>
      </c>
      <c r="AC37" s="8" t="s">
        <v>450</v>
      </c>
      <c r="AD37" s="8" t="s">
        <v>399</v>
      </c>
      <c r="AE37" s="18"/>
      <c r="AF37" s="18"/>
    </row>
    <row r="38" spans="1:32" ht="49.5" x14ac:dyDescent="0.25">
      <c r="A38" s="18" t="s">
        <v>68</v>
      </c>
      <c r="B38" s="8" t="s">
        <v>61</v>
      </c>
      <c r="C38" s="34">
        <v>48</v>
      </c>
      <c r="D38" s="8">
        <v>80161504</v>
      </c>
      <c r="E38" s="8"/>
      <c r="F38" s="8"/>
      <c r="G38" s="8" t="s">
        <v>575</v>
      </c>
      <c r="H38" s="8" t="s">
        <v>35</v>
      </c>
      <c r="I38" s="8" t="s">
        <v>576</v>
      </c>
      <c r="J38" s="8" t="s">
        <v>37</v>
      </c>
      <c r="K38" s="41">
        <v>1</v>
      </c>
      <c r="L38" s="8" t="s">
        <v>66</v>
      </c>
      <c r="M38" s="8">
        <v>4</v>
      </c>
      <c r="N38" s="8" t="s">
        <v>39</v>
      </c>
      <c r="O38" s="8" t="s">
        <v>1177</v>
      </c>
      <c r="P38" s="8" t="s">
        <v>54</v>
      </c>
      <c r="Q38" s="8">
        <v>0</v>
      </c>
      <c r="R38" s="8" t="s">
        <v>41</v>
      </c>
      <c r="S38" s="5">
        <v>7500000</v>
      </c>
      <c r="T38" s="5">
        <f t="shared" si="4"/>
        <v>30000000</v>
      </c>
      <c r="U38" s="52">
        <f t="shared" si="3"/>
        <v>30000000</v>
      </c>
      <c r="V38" s="5" t="s">
        <v>42</v>
      </c>
      <c r="W38" s="8" t="s">
        <v>43</v>
      </c>
      <c r="X38" s="8" t="s">
        <v>572</v>
      </c>
      <c r="Y38" s="8" t="s">
        <v>566</v>
      </c>
      <c r="Z38" s="8" t="s">
        <v>573</v>
      </c>
      <c r="AA38" s="8"/>
      <c r="AB38" s="8" t="s">
        <v>61</v>
      </c>
      <c r="AC38" s="8" t="s">
        <v>450</v>
      </c>
      <c r="AD38" s="8" t="s">
        <v>399</v>
      </c>
      <c r="AE38" s="18"/>
      <c r="AF38" s="18"/>
    </row>
    <row r="39" spans="1:32" ht="99" hidden="1" x14ac:dyDescent="0.25">
      <c r="A39" s="18" t="s">
        <v>128</v>
      </c>
      <c r="B39" s="8" t="s">
        <v>129</v>
      </c>
      <c r="C39" s="34">
        <v>61</v>
      </c>
      <c r="D39" s="8">
        <v>82121802</v>
      </c>
      <c r="E39" s="8"/>
      <c r="F39" s="8"/>
      <c r="G39" s="8" t="s">
        <v>610</v>
      </c>
      <c r="H39" s="8" t="s">
        <v>404</v>
      </c>
      <c r="I39" s="8" t="s">
        <v>52</v>
      </c>
      <c r="J39" s="8" t="s">
        <v>37</v>
      </c>
      <c r="K39" s="41">
        <v>1</v>
      </c>
      <c r="L39" s="8" t="s">
        <v>38</v>
      </c>
      <c r="M39" s="8">
        <v>10.9</v>
      </c>
      <c r="N39" s="8" t="s">
        <v>39</v>
      </c>
      <c r="O39" s="8" t="s">
        <v>1177</v>
      </c>
      <c r="P39" s="8" t="s">
        <v>54</v>
      </c>
      <c r="Q39" s="8">
        <v>0</v>
      </c>
      <c r="R39" s="8" t="s">
        <v>41</v>
      </c>
      <c r="S39" s="5"/>
      <c r="T39" s="5">
        <v>40000000</v>
      </c>
      <c r="U39" s="52">
        <f t="shared" si="3"/>
        <v>40000000</v>
      </c>
      <c r="V39" s="5" t="s">
        <v>42</v>
      </c>
      <c r="W39" s="8" t="s">
        <v>43</v>
      </c>
      <c r="X39" s="8" t="s">
        <v>611</v>
      </c>
      <c r="Y39" s="8">
        <v>511111150</v>
      </c>
      <c r="Z39" s="8" t="s">
        <v>612</v>
      </c>
      <c r="AA39" s="8"/>
      <c r="AB39" s="8" t="s">
        <v>403</v>
      </c>
      <c r="AC39" s="8" t="s">
        <v>1045</v>
      </c>
      <c r="AD39" s="8" t="s">
        <v>399</v>
      </c>
      <c r="AE39" s="18"/>
      <c r="AF39" s="18"/>
    </row>
    <row r="40" spans="1:32" ht="49.5" hidden="1" x14ac:dyDescent="0.25">
      <c r="A40" s="18" t="s">
        <v>613</v>
      </c>
      <c r="B40" s="8" t="s">
        <v>129</v>
      </c>
      <c r="C40" s="34">
        <v>62</v>
      </c>
      <c r="D40" s="8">
        <v>82121506</v>
      </c>
      <c r="E40" s="8"/>
      <c r="F40" s="8"/>
      <c r="G40" s="8" t="s">
        <v>131</v>
      </c>
      <c r="H40" s="8" t="s">
        <v>404</v>
      </c>
      <c r="I40" s="8" t="s">
        <v>52</v>
      </c>
      <c r="J40" s="8" t="s">
        <v>37</v>
      </c>
      <c r="K40" s="41">
        <v>1</v>
      </c>
      <c r="L40" s="8" t="s">
        <v>38</v>
      </c>
      <c r="M40" s="8">
        <v>10.9</v>
      </c>
      <c r="N40" s="8" t="s">
        <v>39</v>
      </c>
      <c r="O40" s="8" t="s">
        <v>1177</v>
      </c>
      <c r="P40" s="8" t="s">
        <v>54</v>
      </c>
      <c r="Q40" s="8">
        <v>0</v>
      </c>
      <c r="R40" s="8" t="s">
        <v>41</v>
      </c>
      <c r="S40" s="5">
        <v>642201.83486238529</v>
      </c>
      <c r="T40" s="5">
        <v>6000000</v>
      </c>
      <c r="U40" s="52">
        <f t="shared" si="3"/>
        <v>6000000</v>
      </c>
      <c r="V40" s="5" t="s">
        <v>42</v>
      </c>
      <c r="W40" s="8" t="s">
        <v>43</v>
      </c>
      <c r="X40" s="8" t="s">
        <v>611</v>
      </c>
      <c r="Y40" s="8">
        <v>511111150</v>
      </c>
      <c r="Z40" s="8" t="s">
        <v>612</v>
      </c>
      <c r="AA40" s="8"/>
      <c r="AB40" s="8" t="s">
        <v>403</v>
      </c>
      <c r="AC40" s="8" t="s">
        <v>450</v>
      </c>
      <c r="AD40" s="8" t="s">
        <v>399</v>
      </c>
      <c r="AE40" s="18"/>
      <c r="AF40" s="18"/>
    </row>
    <row r="41" spans="1:32" ht="66" hidden="1" x14ac:dyDescent="0.25">
      <c r="A41" s="18" t="s">
        <v>614</v>
      </c>
      <c r="B41" s="8" t="s">
        <v>129</v>
      </c>
      <c r="C41" s="34">
        <v>63</v>
      </c>
      <c r="D41" s="8" t="s">
        <v>832</v>
      </c>
      <c r="E41" s="8"/>
      <c r="F41" s="8"/>
      <c r="G41" s="8" t="s">
        <v>615</v>
      </c>
      <c r="H41" s="8" t="s">
        <v>404</v>
      </c>
      <c r="I41" s="8" t="s">
        <v>52</v>
      </c>
      <c r="J41" s="8" t="s">
        <v>37</v>
      </c>
      <c r="K41" s="41">
        <v>1</v>
      </c>
      <c r="L41" s="8" t="s">
        <v>38</v>
      </c>
      <c r="M41" s="8">
        <v>10.9</v>
      </c>
      <c r="N41" s="8" t="s">
        <v>39</v>
      </c>
      <c r="O41" s="8" t="s">
        <v>1177</v>
      </c>
      <c r="P41" s="8" t="s">
        <v>54</v>
      </c>
      <c r="Q41" s="8">
        <v>0</v>
      </c>
      <c r="R41" s="8" t="s">
        <v>41</v>
      </c>
      <c r="S41" s="5">
        <v>403669.72477064218</v>
      </c>
      <c r="T41" s="5">
        <f t="shared" ref="T41:T54" si="5">+S41*M41</f>
        <v>4400000</v>
      </c>
      <c r="U41" s="52">
        <f t="shared" si="3"/>
        <v>4400000</v>
      </c>
      <c r="V41" s="5" t="s">
        <v>42</v>
      </c>
      <c r="W41" s="8" t="s">
        <v>43</v>
      </c>
      <c r="X41" s="8" t="s">
        <v>616</v>
      </c>
      <c r="Y41" s="8">
        <v>511111150</v>
      </c>
      <c r="Z41" s="8" t="s">
        <v>617</v>
      </c>
      <c r="AA41" s="8"/>
      <c r="AB41" s="8" t="s">
        <v>403</v>
      </c>
      <c r="AC41" s="8" t="s">
        <v>1045</v>
      </c>
      <c r="AD41" s="8" t="s">
        <v>399</v>
      </c>
      <c r="AE41" s="18"/>
      <c r="AF41" s="18"/>
    </row>
    <row r="42" spans="1:32" ht="82.5" hidden="1" x14ac:dyDescent="0.25">
      <c r="A42" s="18" t="s">
        <v>618</v>
      </c>
      <c r="B42" s="8" t="s">
        <v>129</v>
      </c>
      <c r="C42" s="34">
        <v>64</v>
      </c>
      <c r="D42" s="8">
        <v>80161504</v>
      </c>
      <c r="E42" s="8"/>
      <c r="F42" s="8"/>
      <c r="G42" s="8" t="s">
        <v>619</v>
      </c>
      <c r="H42" s="8" t="s">
        <v>35</v>
      </c>
      <c r="I42" s="8" t="s">
        <v>52</v>
      </c>
      <c r="J42" s="8" t="s">
        <v>63</v>
      </c>
      <c r="K42" s="41">
        <v>2</v>
      </c>
      <c r="L42" s="8" t="s">
        <v>76</v>
      </c>
      <c r="M42" s="8">
        <v>4</v>
      </c>
      <c r="N42" s="8" t="s">
        <v>39</v>
      </c>
      <c r="O42" s="8" t="s">
        <v>1177</v>
      </c>
      <c r="P42" s="8" t="s">
        <v>54</v>
      </c>
      <c r="Q42" s="8">
        <v>0</v>
      </c>
      <c r="R42" s="8" t="s">
        <v>41</v>
      </c>
      <c r="S42" s="5">
        <v>5000000</v>
      </c>
      <c r="T42" s="5">
        <f t="shared" si="5"/>
        <v>20000000</v>
      </c>
      <c r="U42" s="52">
        <f t="shared" si="3"/>
        <v>20000000</v>
      </c>
      <c r="V42" s="5" t="s">
        <v>42</v>
      </c>
      <c r="W42" s="8" t="s">
        <v>43</v>
      </c>
      <c r="X42" s="8" t="s">
        <v>611</v>
      </c>
      <c r="Y42" s="8">
        <v>511111150</v>
      </c>
      <c r="Z42" s="8" t="s">
        <v>612</v>
      </c>
      <c r="AA42" s="8"/>
      <c r="AB42" s="8" t="s">
        <v>403</v>
      </c>
      <c r="AC42" s="8" t="s">
        <v>405</v>
      </c>
      <c r="AD42" s="8" t="s">
        <v>399</v>
      </c>
      <c r="AE42" s="18"/>
      <c r="AF42" s="18"/>
    </row>
    <row r="43" spans="1:32" ht="66" hidden="1" x14ac:dyDescent="0.25">
      <c r="A43" s="18" t="s">
        <v>620</v>
      </c>
      <c r="B43" s="8" t="s">
        <v>129</v>
      </c>
      <c r="C43" s="34">
        <v>65</v>
      </c>
      <c r="D43" s="8">
        <v>80161504</v>
      </c>
      <c r="E43" s="8"/>
      <c r="F43" s="8"/>
      <c r="G43" s="8" t="s">
        <v>831</v>
      </c>
      <c r="H43" s="8" t="s">
        <v>35</v>
      </c>
      <c r="I43" s="8" t="s">
        <v>52</v>
      </c>
      <c r="J43" s="8" t="s">
        <v>63</v>
      </c>
      <c r="K43" s="41">
        <v>2</v>
      </c>
      <c r="L43" s="8" t="s">
        <v>76</v>
      </c>
      <c r="M43" s="8">
        <v>4</v>
      </c>
      <c r="N43" s="8" t="s">
        <v>39</v>
      </c>
      <c r="O43" s="8" t="s">
        <v>1177</v>
      </c>
      <c r="P43" s="8" t="s">
        <v>54</v>
      </c>
      <c r="Q43" s="8">
        <v>0</v>
      </c>
      <c r="R43" s="8" t="s">
        <v>41</v>
      </c>
      <c r="S43" s="5">
        <v>4500000</v>
      </c>
      <c r="T43" s="5">
        <f t="shared" si="5"/>
        <v>18000000</v>
      </c>
      <c r="U43" s="52">
        <f t="shared" si="3"/>
        <v>18000000</v>
      </c>
      <c r="V43" s="5" t="s">
        <v>42</v>
      </c>
      <c r="W43" s="8" t="s">
        <v>43</v>
      </c>
      <c r="X43" s="8" t="s">
        <v>611</v>
      </c>
      <c r="Y43" s="8">
        <v>511111150</v>
      </c>
      <c r="Z43" s="8" t="s">
        <v>612</v>
      </c>
      <c r="AA43" s="8"/>
      <c r="AB43" s="8" t="s">
        <v>403</v>
      </c>
      <c r="AC43" s="8" t="s">
        <v>405</v>
      </c>
      <c r="AD43" s="8" t="s">
        <v>399</v>
      </c>
      <c r="AE43" s="18"/>
      <c r="AF43" s="18"/>
    </row>
    <row r="44" spans="1:32" ht="66" hidden="1" x14ac:dyDescent="0.25">
      <c r="A44" s="18" t="s">
        <v>621</v>
      </c>
      <c r="B44" s="8" t="s">
        <v>129</v>
      </c>
      <c r="C44" s="34">
        <v>66</v>
      </c>
      <c r="D44" s="8">
        <v>80120000</v>
      </c>
      <c r="E44" s="8"/>
      <c r="F44" s="8"/>
      <c r="G44" s="8" t="s">
        <v>622</v>
      </c>
      <c r="H44" s="8" t="s">
        <v>44</v>
      </c>
      <c r="I44" s="8" t="s">
        <v>52</v>
      </c>
      <c r="J44" s="8" t="s">
        <v>63</v>
      </c>
      <c r="K44" s="41">
        <v>2</v>
      </c>
      <c r="L44" s="8" t="s">
        <v>76</v>
      </c>
      <c r="M44" s="8">
        <v>4</v>
      </c>
      <c r="N44" s="8" t="s">
        <v>39</v>
      </c>
      <c r="O44" s="8" t="s">
        <v>1177</v>
      </c>
      <c r="P44" s="8" t="s">
        <v>54</v>
      </c>
      <c r="Q44" s="8">
        <v>0</v>
      </c>
      <c r="R44" s="8" t="s">
        <v>41</v>
      </c>
      <c r="S44" s="5">
        <v>3000000</v>
      </c>
      <c r="T44" s="5">
        <f t="shared" si="5"/>
        <v>12000000</v>
      </c>
      <c r="U44" s="52">
        <f t="shared" si="3"/>
        <v>12000000</v>
      </c>
      <c r="V44" s="5" t="s">
        <v>42</v>
      </c>
      <c r="W44" s="8" t="s">
        <v>43</v>
      </c>
      <c r="X44" s="8" t="s">
        <v>611</v>
      </c>
      <c r="Y44" s="8">
        <v>511111150</v>
      </c>
      <c r="Z44" s="8" t="s">
        <v>612</v>
      </c>
      <c r="AA44" s="8"/>
      <c r="AB44" s="8" t="s">
        <v>403</v>
      </c>
      <c r="AC44" s="8" t="s">
        <v>450</v>
      </c>
      <c r="AD44" s="8" t="s">
        <v>399</v>
      </c>
      <c r="AE44" s="18"/>
      <c r="AF44" s="18"/>
    </row>
    <row r="45" spans="1:32" ht="82.5" hidden="1" x14ac:dyDescent="0.25">
      <c r="A45" s="18" t="s">
        <v>623</v>
      </c>
      <c r="B45" s="8" t="s">
        <v>129</v>
      </c>
      <c r="C45" s="34">
        <v>67</v>
      </c>
      <c r="D45" s="8">
        <v>80161504</v>
      </c>
      <c r="E45" s="8"/>
      <c r="F45" s="8"/>
      <c r="G45" s="8" t="s">
        <v>624</v>
      </c>
      <c r="H45" s="8" t="s">
        <v>35</v>
      </c>
      <c r="I45" s="8" t="s">
        <v>52</v>
      </c>
      <c r="J45" s="8" t="s">
        <v>63</v>
      </c>
      <c r="K45" s="41">
        <v>2</v>
      </c>
      <c r="L45" s="8" t="s">
        <v>76</v>
      </c>
      <c r="M45" s="8">
        <v>4</v>
      </c>
      <c r="N45" s="8" t="s">
        <v>39</v>
      </c>
      <c r="O45" s="8" t="s">
        <v>1177</v>
      </c>
      <c r="P45" s="8" t="s">
        <v>54</v>
      </c>
      <c r="Q45" s="8">
        <v>0</v>
      </c>
      <c r="R45" s="8" t="s">
        <v>41</v>
      </c>
      <c r="S45" s="5">
        <v>5000000</v>
      </c>
      <c r="T45" s="5">
        <f t="shared" si="5"/>
        <v>20000000</v>
      </c>
      <c r="U45" s="52">
        <f t="shared" si="3"/>
        <v>20000000</v>
      </c>
      <c r="V45" s="5" t="s">
        <v>42</v>
      </c>
      <c r="W45" s="8" t="s">
        <v>43</v>
      </c>
      <c r="X45" s="8" t="s">
        <v>616</v>
      </c>
      <c r="Y45" s="8">
        <v>511111150</v>
      </c>
      <c r="Z45" s="8" t="s">
        <v>617</v>
      </c>
      <c r="AA45" s="8"/>
      <c r="AB45" s="8" t="s">
        <v>403</v>
      </c>
      <c r="AC45" s="8" t="s">
        <v>405</v>
      </c>
      <c r="AD45" s="8" t="s">
        <v>399</v>
      </c>
      <c r="AE45" s="18"/>
      <c r="AF45" s="18"/>
    </row>
    <row r="46" spans="1:32" ht="66" hidden="1" x14ac:dyDescent="0.25">
      <c r="A46" s="18" t="s">
        <v>625</v>
      </c>
      <c r="B46" s="8" t="s">
        <v>129</v>
      </c>
      <c r="C46" s="34">
        <v>68</v>
      </c>
      <c r="D46" s="8">
        <v>80161504</v>
      </c>
      <c r="E46" s="8"/>
      <c r="F46" s="8"/>
      <c r="G46" s="8" t="s">
        <v>626</v>
      </c>
      <c r="H46" s="8" t="s">
        <v>35</v>
      </c>
      <c r="I46" s="8" t="s">
        <v>52</v>
      </c>
      <c r="J46" s="8" t="s">
        <v>63</v>
      </c>
      <c r="K46" s="41">
        <v>2</v>
      </c>
      <c r="L46" s="8" t="s">
        <v>76</v>
      </c>
      <c r="M46" s="8">
        <v>4</v>
      </c>
      <c r="N46" s="8" t="s">
        <v>39</v>
      </c>
      <c r="O46" s="8" t="s">
        <v>1177</v>
      </c>
      <c r="P46" s="8" t="s">
        <v>54</v>
      </c>
      <c r="Q46" s="8">
        <v>0</v>
      </c>
      <c r="R46" s="8" t="s">
        <v>41</v>
      </c>
      <c r="S46" s="5">
        <v>5000000</v>
      </c>
      <c r="T46" s="5">
        <f t="shared" si="5"/>
        <v>20000000</v>
      </c>
      <c r="U46" s="52">
        <f t="shared" si="3"/>
        <v>20000000</v>
      </c>
      <c r="V46" s="5" t="s">
        <v>42</v>
      </c>
      <c r="W46" s="8" t="s">
        <v>43</v>
      </c>
      <c r="X46" s="8" t="s">
        <v>616</v>
      </c>
      <c r="Y46" s="8">
        <v>511111150</v>
      </c>
      <c r="Z46" s="8" t="s">
        <v>617</v>
      </c>
      <c r="AA46" s="8"/>
      <c r="AB46" s="8" t="s">
        <v>403</v>
      </c>
      <c r="AC46" s="8" t="s">
        <v>405</v>
      </c>
      <c r="AD46" s="8" t="s">
        <v>399</v>
      </c>
      <c r="AE46" s="18"/>
      <c r="AF46" s="18"/>
    </row>
    <row r="47" spans="1:32" ht="99" hidden="1" x14ac:dyDescent="0.25">
      <c r="A47" s="18" t="s">
        <v>627</v>
      </c>
      <c r="B47" s="8" t="s">
        <v>129</v>
      </c>
      <c r="C47" s="34">
        <v>69</v>
      </c>
      <c r="D47" s="8">
        <v>80161504</v>
      </c>
      <c r="E47" s="8"/>
      <c r="F47" s="8"/>
      <c r="G47" s="8" t="s">
        <v>628</v>
      </c>
      <c r="H47" s="8" t="s">
        <v>35</v>
      </c>
      <c r="I47" s="8" t="s">
        <v>52</v>
      </c>
      <c r="J47" s="8" t="s">
        <v>63</v>
      </c>
      <c r="K47" s="41">
        <v>2</v>
      </c>
      <c r="L47" s="8" t="s">
        <v>76</v>
      </c>
      <c r="M47" s="8">
        <v>4</v>
      </c>
      <c r="N47" s="8" t="s">
        <v>39</v>
      </c>
      <c r="O47" s="8" t="s">
        <v>1177</v>
      </c>
      <c r="P47" s="8" t="s">
        <v>54</v>
      </c>
      <c r="Q47" s="8">
        <v>0</v>
      </c>
      <c r="R47" s="8" t="s">
        <v>41</v>
      </c>
      <c r="S47" s="5">
        <v>5000000</v>
      </c>
      <c r="T47" s="5">
        <f t="shared" si="5"/>
        <v>20000000</v>
      </c>
      <c r="U47" s="52">
        <f t="shared" si="3"/>
        <v>20000000</v>
      </c>
      <c r="V47" s="5" t="s">
        <v>42</v>
      </c>
      <c r="W47" s="8" t="s">
        <v>43</v>
      </c>
      <c r="X47" s="8" t="s">
        <v>616</v>
      </c>
      <c r="Y47" s="8">
        <v>511111150</v>
      </c>
      <c r="Z47" s="8" t="s">
        <v>617</v>
      </c>
      <c r="AA47" s="8"/>
      <c r="AB47" s="8" t="s">
        <v>403</v>
      </c>
      <c r="AC47" s="8" t="s">
        <v>405</v>
      </c>
      <c r="AD47" s="8" t="s">
        <v>399</v>
      </c>
      <c r="AE47" s="18"/>
      <c r="AF47" s="18"/>
    </row>
    <row r="48" spans="1:32" ht="49.5" hidden="1" x14ac:dyDescent="0.25">
      <c r="A48" s="18" t="s">
        <v>629</v>
      </c>
      <c r="B48" s="8" t="s">
        <v>129</v>
      </c>
      <c r="C48" s="34">
        <v>70</v>
      </c>
      <c r="D48" s="8">
        <v>80161504</v>
      </c>
      <c r="E48" s="8"/>
      <c r="F48" s="8"/>
      <c r="G48" s="8" t="s">
        <v>630</v>
      </c>
      <c r="H48" s="8" t="s">
        <v>35</v>
      </c>
      <c r="I48" s="8" t="s">
        <v>52</v>
      </c>
      <c r="J48" s="8" t="s">
        <v>63</v>
      </c>
      <c r="K48" s="41">
        <v>2</v>
      </c>
      <c r="L48" s="8" t="s">
        <v>76</v>
      </c>
      <c r="M48" s="8">
        <v>4</v>
      </c>
      <c r="N48" s="8" t="s">
        <v>39</v>
      </c>
      <c r="O48" s="8" t="s">
        <v>1177</v>
      </c>
      <c r="P48" s="8" t="s">
        <v>54</v>
      </c>
      <c r="Q48" s="8">
        <v>0</v>
      </c>
      <c r="R48" s="8" t="s">
        <v>41</v>
      </c>
      <c r="S48" s="5">
        <v>4000000</v>
      </c>
      <c r="T48" s="5">
        <f t="shared" si="5"/>
        <v>16000000</v>
      </c>
      <c r="U48" s="52">
        <f t="shared" si="3"/>
        <v>16000000</v>
      </c>
      <c r="V48" s="5" t="s">
        <v>42</v>
      </c>
      <c r="W48" s="8" t="s">
        <v>43</v>
      </c>
      <c r="X48" s="8" t="s">
        <v>616</v>
      </c>
      <c r="Y48" s="8">
        <v>511111150</v>
      </c>
      <c r="Z48" s="8" t="s">
        <v>617</v>
      </c>
      <c r="AA48" s="8"/>
      <c r="AB48" s="8" t="s">
        <v>403</v>
      </c>
      <c r="AC48" s="8" t="s">
        <v>405</v>
      </c>
      <c r="AD48" s="8" t="s">
        <v>399</v>
      </c>
      <c r="AE48" s="18"/>
      <c r="AF48" s="18"/>
    </row>
    <row r="49" spans="1:32" ht="82.5" hidden="1" x14ac:dyDescent="0.25">
      <c r="A49" s="18" t="s">
        <v>631</v>
      </c>
      <c r="B49" s="8" t="s">
        <v>129</v>
      </c>
      <c r="C49" s="34">
        <v>71</v>
      </c>
      <c r="D49" s="8">
        <v>80120000</v>
      </c>
      <c r="E49" s="8"/>
      <c r="F49" s="8"/>
      <c r="G49" s="8" t="s">
        <v>632</v>
      </c>
      <c r="H49" s="8" t="s">
        <v>44</v>
      </c>
      <c r="I49" s="8" t="s">
        <v>52</v>
      </c>
      <c r="J49" s="8" t="s">
        <v>63</v>
      </c>
      <c r="K49" s="41">
        <v>2</v>
      </c>
      <c r="L49" s="8" t="s">
        <v>76</v>
      </c>
      <c r="M49" s="8">
        <v>4</v>
      </c>
      <c r="N49" s="8" t="s">
        <v>39</v>
      </c>
      <c r="O49" s="8" t="s">
        <v>1177</v>
      </c>
      <c r="P49" s="8" t="s">
        <v>54</v>
      </c>
      <c r="Q49" s="8">
        <v>0</v>
      </c>
      <c r="R49" s="8" t="s">
        <v>41</v>
      </c>
      <c r="S49" s="5">
        <v>3000000</v>
      </c>
      <c r="T49" s="5">
        <f t="shared" si="5"/>
        <v>12000000</v>
      </c>
      <c r="U49" s="52">
        <f t="shared" si="3"/>
        <v>12000000</v>
      </c>
      <c r="V49" s="5" t="s">
        <v>42</v>
      </c>
      <c r="W49" s="8" t="s">
        <v>43</v>
      </c>
      <c r="X49" s="8" t="s">
        <v>616</v>
      </c>
      <c r="Y49" s="8">
        <v>511111150</v>
      </c>
      <c r="Z49" s="8" t="s">
        <v>617</v>
      </c>
      <c r="AA49" s="8"/>
      <c r="AB49" s="8" t="s">
        <v>403</v>
      </c>
      <c r="AC49" s="8" t="s">
        <v>450</v>
      </c>
      <c r="AD49" s="8" t="s">
        <v>399</v>
      </c>
      <c r="AE49" s="18"/>
      <c r="AF49" s="18"/>
    </row>
    <row r="50" spans="1:32" ht="82.5" hidden="1" x14ac:dyDescent="0.25">
      <c r="A50" s="18" t="s">
        <v>633</v>
      </c>
      <c r="B50" s="8" t="s">
        <v>129</v>
      </c>
      <c r="C50" s="34">
        <v>72</v>
      </c>
      <c r="D50" s="8">
        <v>80161504</v>
      </c>
      <c r="E50" s="8"/>
      <c r="F50" s="8"/>
      <c r="G50" s="8" t="s">
        <v>634</v>
      </c>
      <c r="H50" s="8" t="s">
        <v>35</v>
      </c>
      <c r="I50" s="8" t="s">
        <v>52</v>
      </c>
      <c r="J50" s="8" t="s">
        <v>63</v>
      </c>
      <c r="K50" s="41">
        <v>2</v>
      </c>
      <c r="L50" s="8" t="s">
        <v>76</v>
      </c>
      <c r="M50" s="8">
        <v>4</v>
      </c>
      <c r="N50" s="8" t="s">
        <v>39</v>
      </c>
      <c r="O50" s="8" t="s">
        <v>1177</v>
      </c>
      <c r="P50" s="8" t="s">
        <v>54</v>
      </c>
      <c r="Q50" s="8">
        <v>0</v>
      </c>
      <c r="R50" s="8" t="s">
        <v>41</v>
      </c>
      <c r="S50" s="5">
        <v>5000000</v>
      </c>
      <c r="T50" s="5">
        <f t="shared" si="5"/>
        <v>20000000</v>
      </c>
      <c r="U50" s="52">
        <f t="shared" si="3"/>
        <v>20000000</v>
      </c>
      <c r="V50" s="5" t="s">
        <v>42</v>
      </c>
      <c r="W50" s="8" t="s">
        <v>43</v>
      </c>
      <c r="X50" s="8" t="s">
        <v>616</v>
      </c>
      <c r="Y50" s="8">
        <v>511111150</v>
      </c>
      <c r="Z50" s="8" t="s">
        <v>617</v>
      </c>
      <c r="AA50" s="8"/>
      <c r="AB50" s="8" t="s">
        <v>403</v>
      </c>
      <c r="AC50" s="8" t="s">
        <v>405</v>
      </c>
      <c r="AD50" s="8" t="s">
        <v>399</v>
      </c>
      <c r="AE50" s="18"/>
      <c r="AF50" s="18"/>
    </row>
    <row r="51" spans="1:32" ht="49.5" hidden="1" x14ac:dyDescent="0.25">
      <c r="A51" s="18" t="s">
        <v>635</v>
      </c>
      <c r="B51" s="8" t="s">
        <v>129</v>
      </c>
      <c r="C51" s="34">
        <v>73</v>
      </c>
      <c r="D51" s="8">
        <v>80161504</v>
      </c>
      <c r="E51" s="8"/>
      <c r="F51" s="8"/>
      <c r="G51" s="8" t="s">
        <v>636</v>
      </c>
      <c r="H51" s="8" t="s">
        <v>35</v>
      </c>
      <c r="I51" s="8" t="s">
        <v>52</v>
      </c>
      <c r="J51" s="8" t="s">
        <v>63</v>
      </c>
      <c r="K51" s="41">
        <v>2</v>
      </c>
      <c r="L51" s="8" t="s">
        <v>76</v>
      </c>
      <c r="M51" s="8">
        <v>4</v>
      </c>
      <c r="N51" s="8" t="s">
        <v>39</v>
      </c>
      <c r="O51" s="8" t="s">
        <v>1177</v>
      </c>
      <c r="P51" s="8" t="s">
        <v>54</v>
      </c>
      <c r="Q51" s="8">
        <v>0</v>
      </c>
      <c r="R51" s="8" t="s">
        <v>41</v>
      </c>
      <c r="S51" s="5">
        <v>8000000</v>
      </c>
      <c r="T51" s="5">
        <f t="shared" si="5"/>
        <v>32000000</v>
      </c>
      <c r="U51" s="52">
        <f t="shared" si="3"/>
        <v>32000000</v>
      </c>
      <c r="V51" s="5" t="s">
        <v>42</v>
      </c>
      <c r="W51" s="8" t="s">
        <v>43</v>
      </c>
      <c r="X51" s="8" t="s">
        <v>401</v>
      </c>
      <c r="Y51" s="8">
        <v>511111150</v>
      </c>
      <c r="Z51" s="8" t="s">
        <v>402</v>
      </c>
      <c r="AA51" s="8"/>
      <c r="AB51" s="8" t="s">
        <v>403</v>
      </c>
      <c r="AC51" s="8" t="s">
        <v>405</v>
      </c>
      <c r="AD51" s="8" t="s">
        <v>399</v>
      </c>
      <c r="AE51" s="18"/>
      <c r="AF51" s="18"/>
    </row>
    <row r="52" spans="1:32" ht="82.5" hidden="1" x14ac:dyDescent="0.25">
      <c r="A52" s="18" t="s">
        <v>637</v>
      </c>
      <c r="B52" s="8" t="s">
        <v>129</v>
      </c>
      <c r="C52" s="34">
        <v>74</v>
      </c>
      <c r="D52" s="8">
        <v>80161504</v>
      </c>
      <c r="E52" s="8"/>
      <c r="F52" s="8"/>
      <c r="G52" s="8" t="s">
        <v>638</v>
      </c>
      <c r="H52" s="8" t="s">
        <v>35</v>
      </c>
      <c r="I52" s="8" t="s">
        <v>52</v>
      </c>
      <c r="J52" s="8" t="s">
        <v>63</v>
      </c>
      <c r="K52" s="41">
        <v>2</v>
      </c>
      <c r="L52" s="8" t="s">
        <v>76</v>
      </c>
      <c r="M52" s="8">
        <v>4</v>
      </c>
      <c r="N52" s="8" t="s">
        <v>39</v>
      </c>
      <c r="O52" s="8" t="s">
        <v>1177</v>
      </c>
      <c r="P52" s="8" t="s">
        <v>54</v>
      </c>
      <c r="Q52" s="8">
        <v>0</v>
      </c>
      <c r="R52" s="8" t="s">
        <v>41</v>
      </c>
      <c r="S52" s="5">
        <v>7000000</v>
      </c>
      <c r="T52" s="5">
        <f t="shared" si="5"/>
        <v>28000000</v>
      </c>
      <c r="U52" s="52">
        <f t="shared" si="3"/>
        <v>28000000</v>
      </c>
      <c r="V52" s="5" t="s">
        <v>42</v>
      </c>
      <c r="W52" s="8" t="s">
        <v>43</v>
      </c>
      <c r="X52" s="8" t="s">
        <v>639</v>
      </c>
      <c r="Y52" s="8">
        <v>511111150</v>
      </c>
      <c r="Z52" s="8" t="s">
        <v>640</v>
      </c>
      <c r="AA52" s="8"/>
      <c r="AB52" s="8" t="s">
        <v>403</v>
      </c>
      <c r="AC52" s="8" t="s">
        <v>405</v>
      </c>
      <c r="AD52" s="8" t="s">
        <v>399</v>
      </c>
      <c r="AE52" s="18"/>
      <c r="AF52" s="18"/>
    </row>
    <row r="53" spans="1:32" ht="148.5" hidden="1" x14ac:dyDescent="0.25">
      <c r="A53" s="18" t="s">
        <v>644</v>
      </c>
      <c r="B53" s="8" t="s">
        <v>337</v>
      </c>
      <c r="C53" s="34">
        <v>75</v>
      </c>
      <c r="D53" s="8">
        <v>80161504</v>
      </c>
      <c r="E53" s="8"/>
      <c r="F53" s="8"/>
      <c r="G53" s="8" t="s">
        <v>641</v>
      </c>
      <c r="H53" s="8" t="s">
        <v>35</v>
      </c>
      <c r="I53" s="8"/>
      <c r="J53" s="8" t="s">
        <v>37</v>
      </c>
      <c r="K53" s="41">
        <v>1</v>
      </c>
      <c r="L53" s="8" t="s">
        <v>66</v>
      </c>
      <c r="M53" s="8">
        <v>4</v>
      </c>
      <c r="N53" s="8" t="s">
        <v>39</v>
      </c>
      <c r="O53" s="8" t="s">
        <v>1177</v>
      </c>
      <c r="P53" s="8" t="s">
        <v>54</v>
      </c>
      <c r="Q53" s="8">
        <v>0</v>
      </c>
      <c r="R53" s="8" t="s">
        <v>41</v>
      </c>
      <c r="S53" s="37">
        <v>6000000</v>
      </c>
      <c r="T53" s="5">
        <f t="shared" si="5"/>
        <v>24000000</v>
      </c>
      <c r="U53" s="52">
        <f t="shared" si="3"/>
        <v>24000000</v>
      </c>
      <c r="V53" s="18" t="s">
        <v>42</v>
      </c>
      <c r="W53" s="5" t="s">
        <v>43</v>
      </c>
      <c r="X53" s="8" t="s">
        <v>642</v>
      </c>
      <c r="Y53" s="8">
        <v>511111150</v>
      </c>
      <c r="Z53" s="8" t="s">
        <v>643</v>
      </c>
      <c r="AA53" s="8"/>
      <c r="AB53" s="8" t="s">
        <v>337</v>
      </c>
      <c r="AC53" s="8" t="s">
        <v>450</v>
      </c>
      <c r="AD53" s="8" t="s">
        <v>399</v>
      </c>
      <c r="AE53" s="18"/>
      <c r="AF53" s="18"/>
    </row>
    <row r="54" spans="1:32" ht="181.5" hidden="1" x14ac:dyDescent="0.25">
      <c r="A54" s="18" t="s">
        <v>645</v>
      </c>
      <c r="B54" s="8" t="s">
        <v>337</v>
      </c>
      <c r="C54" s="34">
        <v>76</v>
      </c>
      <c r="D54" s="8">
        <v>80161504</v>
      </c>
      <c r="E54" s="8"/>
      <c r="F54" s="8"/>
      <c r="G54" s="8" t="s">
        <v>1103</v>
      </c>
      <c r="H54" s="8" t="s">
        <v>35</v>
      </c>
      <c r="I54" s="8"/>
      <c r="J54" s="8" t="s">
        <v>163</v>
      </c>
      <c r="K54" s="41">
        <v>1</v>
      </c>
      <c r="L54" s="8" t="s">
        <v>66</v>
      </c>
      <c r="M54" s="8">
        <v>4</v>
      </c>
      <c r="N54" s="8" t="s">
        <v>39</v>
      </c>
      <c r="O54" s="8" t="s">
        <v>1177</v>
      </c>
      <c r="P54" s="8" t="s">
        <v>54</v>
      </c>
      <c r="Q54" s="8">
        <v>0</v>
      </c>
      <c r="R54" s="8" t="s">
        <v>41</v>
      </c>
      <c r="S54" s="37">
        <v>6000000</v>
      </c>
      <c r="T54" s="5">
        <f t="shared" si="5"/>
        <v>24000000</v>
      </c>
      <c r="U54" s="52">
        <f t="shared" si="3"/>
        <v>24000000</v>
      </c>
      <c r="V54" s="18" t="s">
        <v>42</v>
      </c>
      <c r="W54" s="5" t="s">
        <v>43</v>
      </c>
      <c r="X54" s="8" t="s">
        <v>642</v>
      </c>
      <c r="Y54" s="8">
        <v>511111150</v>
      </c>
      <c r="Z54" s="8" t="s">
        <v>643</v>
      </c>
      <c r="AA54" s="8"/>
      <c r="AB54" s="8" t="s">
        <v>337</v>
      </c>
      <c r="AC54" s="8" t="s">
        <v>450</v>
      </c>
      <c r="AD54" s="8" t="s">
        <v>399</v>
      </c>
      <c r="AE54" s="18"/>
      <c r="AF54" s="18"/>
    </row>
    <row r="55" spans="1:32" s="25" customFormat="1" ht="140.25" hidden="1" customHeight="1" x14ac:dyDescent="0.25">
      <c r="A55" s="8" t="s">
        <v>842</v>
      </c>
      <c r="B55" s="8" t="s">
        <v>146</v>
      </c>
      <c r="C55" s="34">
        <v>155</v>
      </c>
      <c r="D55" s="8" t="s">
        <v>1068</v>
      </c>
      <c r="E55" s="8"/>
      <c r="F55" s="8"/>
      <c r="G55" s="8" t="s">
        <v>230</v>
      </c>
      <c r="H55" s="8" t="s">
        <v>231</v>
      </c>
      <c r="I55" s="8" t="s">
        <v>106</v>
      </c>
      <c r="J55" s="8" t="s">
        <v>63</v>
      </c>
      <c r="K55" s="41">
        <v>2</v>
      </c>
      <c r="L55" s="8" t="s">
        <v>38</v>
      </c>
      <c r="M55" s="8">
        <v>12</v>
      </c>
      <c r="N55" s="22" t="s">
        <v>305</v>
      </c>
      <c r="O55" s="8" t="s">
        <v>1178</v>
      </c>
      <c r="P55" s="8" t="s">
        <v>54</v>
      </c>
      <c r="Q55" s="8">
        <v>0</v>
      </c>
      <c r="R55" s="8" t="s">
        <v>41</v>
      </c>
      <c r="S55" s="5"/>
      <c r="T55" s="5">
        <v>2191303814</v>
      </c>
      <c r="U55" s="52">
        <v>1400000000</v>
      </c>
      <c r="V55" s="8" t="s">
        <v>55</v>
      </c>
      <c r="W55" s="8" t="s">
        <v>43</v>
      </c>
      <c r="X55" s="8" t="s">
        <v>353</v>
      </c>
      <c r="Y55" s="8">
        <v>5111150</v>
      </c>
      <c r="Z55" s="12" t="s">
        <v>400</v>
      </c>
      <c r="AA55" s="8"/>
      <c r="AB55" s="8" t="s">
        <v>146</v>
      </c>
      <c r="AC55" s="8" t="s">
        <v>232</v>
      </c>
      <c r="AD55" s="8" t="s">
        <v>399</v>
      </c>
      <c r="AE55" s="8"/>
      <c r="AF55" s="8"/>
    </row>
    <row r="56" spans="1:32" s="25" customFormat="1" ht="82.5" hidden="1" x14ac:dyDescent="0.25">
      <c r="A56" s="8" t="s">
        <v>843</v>
      </c>
      <c r="B56" s="8" t="s">
        <v>146</v>
      </c>
      <c r="C56" s="34">
        <v>156</v>
      </c>
      <c r="D56" s="8" t="s">
        <v>1069</v>
      </c>
      <c r="E56" s="8"/>
      <c r="F56" s="8"/>
      <c r="G56" s="8" t="s">
        <v>233</v>
      </c>
      <c r="H56" s="8" t="s">
        <v>234</v>
      </c>
      <c r="I56" s="8" t="s">
        <v>106</v>
      </c>
      <c r="J56" s="8" t="s">
        <v>63</v>
      </c>
      <c r="K56" s="41">
        <v>2</v>
      </c>
      <c r="L56" s="8" t="s">
        <v>38</v>
      </c>
      <c r="M56" s="8">
        <v>10</v>
      </c>
      <c r="N56" s="8" t="s">
        <v>183</v>
      </c>
      <c r="O56" s="8" t="s">
        <v>1175</v>
      </c>
      <c r="P56" s="8" t="s">
        <v>54</v>
      </c>
      <c r="Q56" s="8">
        <v>0</v>
      </c>
      <c r="R56" s="8" t="s">
        <v>41</v>
      </c>
      <c r="S56" s="5"/>
      <c r="T56" s="36">
        <v>221841250</v>
      </c>
      <c r="U56" s="58">
        <f t="shared" ref="U56:U118" si="6">+T56</f>
        <v>221841250</v>
      </c>
      <c r="V56" s="8" t="s">
        <v>42</v>
      </c>
      <c r="W56" s="8" t="s">
        <v>43</v>
      </c>
      <c r="X56" s="8" t="s">
        <v>353</v>
      </c>
      <c r="Y56" s="8">
        <v>5111150</v>
      </c>
      <c r="Z56" s="9" t="s">
        <v>400</v>
      </c>
      <c r="AA56" s="8"/>
      <c r="AB56" s="8" t="s">
        <v>146</v>
      </c>
      <c r="AC56" s="8" t="s">
        <v>232</v>
      </c>
      <c r="AD56" s="8" t="s">
        <v>399</v>
      </c>
      <c r="AE56" s="8"/>
      <c r="AF56" s="8"/>
    </row>
    <row r="57" spans="1:32" ht="132.75" hidden="1" customHeight="1" x14ac:dyDescent="0.25">
      <c r="A57" s="8" t="s">
        <v>844</v>
      </c>
      <c r="B57" s="8" t="s">
        <v>146</v>
      </c>
      <c r="C57" s="34">
        <v>157</v>
      </c>
      <c r="D57" s="8">
        <v>80131502</v>
      </c>
      <c r="E57" s="8"/>
      <c r="F57" s="8"/>
      <c r="G57" s="8" t="s">
        <v>236</v>
      </c>
      <c r="H57" s="8" t="s">
        <v>237</v>
      </c>
      <c r="I57" s="8"/>
      <c r="J57" s="8" t="s">
        <v>74</v>
      </c>
      <c r="K57" s="41">
        <v>4</v>
      </c>
      <c r="L57" s="8" t="s">
        <v>38</v>
      </c>
      <c r="M57" s="8">
        <v>7.5</v>
      </c>
      <c r="N57" s="8" t="s">
        <v>39</v>
      </c>
      <c r="O57" s="8" t="s">
        <v>1177</v>
      </c>
      <c r="P57" s="8" t="s">
        <v>54</v>
      </c>
      <c r="Q57" s="8">
        <v>0</v>
      </c>
      <c r="R57" s="8" t="s">
        <v>41</v>
      </c>
      <c r="S57" s="5"/>
      <c r="T57" s="5">
        <v>15882000</v>
      </c>
      <c r="U57" s="52">
        <f t="shared" si="6"/>
        <v>15882000</v>
      </c>
      <c r="V57" s="8" t="s">
        <v>42</v>
      </c>
      <c r="W57" s="8" t="s">
        <v>43</v>
      </c>
      <c r="X57" s="8" t="s">
        <v>359</v>
      </c>
      <c r="Y57" s="8">
        <v>5111150</v>
      </c>
      <c r="Z57" s="7" t="s">
        <v>364</v>
      </c>
      <c r="AA57" s="8"/>
      <c r="AB57" s="8" t="s">
        <v>146</v>
      </c>
      <c r="AC57" s="8" t="s">
        <v>454</v>
      </c>
      <c r="AD57" s="8" t="s">
        <v>399</v>
      </c>
      <c r="AE57" s="8"/>
      <c r="AF57" s="8"/>
    </row>
    <row r="58" spans="1:32" ht="82.5" hidden="1" x14ac:dyDescent="0.25">
      <c r="A58" s="8" t="s">
        <v>845</v>
      </c>
      <c r="B58" s="8" t="s">
        <v>146</v>
      </c>
      <c r="C58" s="34">
        <v>158</v>
      </c>
      <c r="D58" s="8">
        <v>80131502</v>
      </c>
      <c r="E58" s="8"/>
      <c r="F58" s="8"/>
      <c r="G58" s="8" t="s">
        <v>431</v>
      </c>
      <c r="H58" s="8" t="s">
        <v>237</v>
      </c>
      <c r="I58" s="8"/>
      <c r="J58" s="8" t="s">
        <v>74</v>
      </c>
      <c r="K58" s="41">
        <v>4</v>
      </c>
      <c r="L58" s="8" t="s">
        <v>38</v>
      </c>
      <c r="M58" s="8">
        <v>7.5</v>
      </c>
      <c r="N58" s="8" t="s">
        <v>39</v>
      </c>
      <c r="O58" s="8" t="s">
        <v>1177</v>
      </c>
      <c r="P58" s="8" t="s">
        <v>54</v>
      </c>
      <c r="Q58" s="8">
        <v>0</v>
      </c>
      <c r="R58" s="8" t="s">
        <v>41</v>
      </c>
      <c r="S58" s="5"/>
      <c r="T58" s="5">
        <v>68257000</v>
      </c>
      <c r="U58" s="52">
        <f t="shared" si="6"/>
        <v>68257000</v>
      </c>
      <c r="V58" s="8" t="s">
        <v>42</v>
      </c>
      <c r="W58" s="8" t="s">
        <v>43</v>
      </c>
      <c r="X58" s="8" t="s">
        <v>359</v>
      </c>
      <c r="Y58" s="8">
        <v>5111150</v>
      </c>
      <c r="Z58" s="7" t="s">
        <v>364</v>
      </c>
      <c r="AA58" s="8"/>
      <c r="AB58" s="8" t="s">
        <v>146</v>
      </c>
      <c r="AC58" s="8" t="s">
        <v>454</v>
      </c>
      <c r="AD58" s="8" t="s">
        <v>399</v>
      </c>
      <c r="AE58" s="8"/>
      <c r="AF58" s="8"/>
    </row>
    <row r="59" spans="1:32" s="25" customFormat="1" ht="97.5" hidden="1" customHeight="1" x14ac:dyDescent="0.25">
      <c r="A59" s="8" t="s">
        <v>846</v>
      </c>
      <c r="B59" s="8" t="s">
        <v>146</v>
      </c>
      <c r="C59" s="34">
        <v>159</v>
      </c>
      <c r="D59" s="8" t="s">
        <v>235</v>
      </c>
      <c r="E59" s="8"/>
      <c r="F59" s="8"/>
      <c r="G59" s="8" t="s">
        <v>365</v>
      </c>
      <c r="H59" s="8" t="s">
        <v>237</v>
      </c>
      <c r="I59" s="8"/>
      <c r="J59" s="8" t="s">
        <v>53</v>
      </c>
      <c r="K59" s="41">
        <v>3</v>
      </c>
      <c r="L59" s="8" t="s">
        <v>38</v>
      </c>
      <c r="M59" s="8">
        <v>8</v>
      </c>
      <c r="N59" s="8" t="s">
        <v>39</v>
      </c>
      <c r="O59" s="8" t="s">
        <v>1177</v>
      </c>
      <c r="P59" s="8" t="s">
        <v>54</v>
      </c>
      <c r="Q59" s="8">
        <v>0</v>
      </c>
      <c r="R59" s="8" t="s">
        <v>41</v>
      </c>
      <c r="S59" s="5"/>
      <c r="T59" s="5">
        <v>18576000</v>
      </c>
      <c r="U59" s="52">
        <f t="shared" si="6"/>
        <v>18576000</v>
      </c>
      <c r="V59" s="8" t="s">
        <v>42</v>
      </c>
      <c r="W59" s="8" t="s">
        <v>43</v>
      </c>
      <c r="X59" s="8" t="s">
        <v>397</v>
      </c>
      <c r="Y59" s="8">
        <v>5111150</v>
      </c>
      <c r="Z59" s="9" t="s">
        <v>398</v>
      </c>
      <c r="AA59" s="8"/>
      <c r="AB59" s="8" t="s">
        <v>146</v>
      </c>
      <c r="AC59" s="8" t="s">
        <v>454</v>
      </c>
      <c r="AD59" s="8" t="s">
        <v>399</v>
      </c>
      <c r="AE59" s="8"/>
      <c r="AF59" s="8"/>
    </row>
    <row r="60" spans="1:32" ht="87.75" hidden="1" customHeight="1" x14ac:dyDescent="0.25">
      <c r="A60" s="8" t="s">
        <v>847</v>
      </c>
      <c r="B60" s="8" t="s">
        <v>146</v>
      </c>
      <c r="C60" s="34">
        <v>160</v>
      </c>
      <c r="D60" s="8" t="s">
        <v>235</v>
      </c>
      <c r="E60" s="8"/>
      <c r="F60" s="8"/>
      <c r="G60" s="8" t="s">
        <v>351</v>
      </c>
      <c r="H60" s="8" t="s">
        <v>237</v>
      </c>
      <c r="I60" s="8"/>
      <c r="J60" s="8" t="s">
        <v>37</v>
      </c>
      <c r="K60" s="41">
        <v>1</v>
      </c>
      <c r="L60" s="8" t="s">
        <v>77</v>
      </c>
      <c r="M60" s="8">
        <v>11</v>
      </c>
      <c r="N60" s="8" t="s">
        <v>39</v>
      </c>
      <c r="O60" s="8" t="s">
        <v>1177</v>
      </c>
      <c r="P60" s="8" t="s">
        <v>54</v>
      </c>
      <c r="Q60" s="8">
        <v>0</v>
      </c>
      <c r="R60" s="8" t="s">
        <v>41</v>
      </c>
      <c r="S60" s="5"/>
      <c r="T60" s="5">
        <v>179337000</v>
      </c>
      <c r="U60" s="52">
        <f t="shared" si="6"/>
        <v>179337000</v>
      </c>
      <c r="V60" s="8" t="s">
        <v>42</v>
      </c>
      <c r="W60" s="8" t="s">
        <v>43</v>
      </c>
      <c r="X60" s="8" t="s">
        <v>397</v>
      </c>
      <c r="Y60" s="8">
        <v>5111150</v>
      </c>
      <c r="Z60" s="9" t="s">
        <v>398</v>
      </c>
      <c r="AA60" s="8"/>
      <c r="AB60" s="8" t="s">
        <v>146</v>
      </c>
      <c r="AC60" s="8" t="s">
        <v>454</v>
      </c>
      <c r="AD60" s="8" t="s">
        <v>399</v>
      </c>
      <c r="AE60" s="8"/>
      <c r="AF60" s="8"/>
    </row>
    <row r="61" spans="1:32" ht="82.5" hidden="1" x14ac:dyDescent="0.25">
      <c r="A61" s="8" t="s">
        <v>848</v>
      </c>
      <c r="B61" s="8" t="s">
        <v>146</v>
      </c>
      <c r="C61" s="34">
        <v>161</v>
      </c>
      <c r="D61" s="8" t="s">
        <v>235</v>
      </c>
      <c r="E61" s="8"/>
      <c r="F61" s="8"/>
      <c r="G61" s="8" t="s">
        <v>511</v>
      </c>
      <c r="H61" s="8" t="s">
        <v>237</v>
      </c>
      <c r="I61" s="8"/>
      <c r="J61" s="8" t="s">
        <v>53</v>
      </c>
      <c r="K61" s="41">
        <v>3</v>
      </c>
      <c r="L61" s="8" t="s">
        <v>38</v>
      </c>
      <c r="M61" s="8">
        <v>7.3</v>
      </c>
      <c r="N61" s="8" t="s">
        <v>39</v>
      </c>
      <c r="O61" s="8" t="s">
        <v>1177</v>
      </c>
      <c r="P61" s="8" t="s">
        <v>54</v>
      </c>
      <c r="Q61" s="8">
        <v>0</v>
      </c>
      <c r="R61" s="8" t="s">
        <v>41</v>
      </c>
      <c r="S61" s="5"/>
      <c r="T61" s="5">
        <v>11742000</v>
      </c>
      <c r="U61" s="52">
        <f t="shared" si="6"/>
        <v>11742000</v>
      </c>
      <c r="V61" s="8" t="s">
        <v>42</v>
      </c>
      <c r="W61" s="8" t="s">
        <v>43</v>
      </c>
      <c r="X61" s="8" t="s">
        <v>397</v>
      </c>
      <c r="Y61" s="8">
        <v>5111150</v>
      </c>
      <c r="Z61" s="9" t="s">
        <v>398</v>
      </c>
      <c r="AA61" s="8"/>
      <c r="AB61" s="8" t="s">
        <v>146</v>
      </c>
      <c r="AC61" s="8" t="s">
        <v>454</v>
      </c>
      <c r="AD61" s="8" t="s">
        <v>399</v>
      </c>
      <c r="AE61" s="8"/>
      <c r="AF61" s="8"/>
    </row>
    <row r="62" spans="1:32" ht="144" hidden="1" customHeight="1" x14ac:dyDescent="0.25">
      <c r="A62" s="8" t="s">
        <v>849</v>
      </c>
      <c r="B62" s="8" t="s">
        <v>146</v>
      </c>
      <c r="C62" s="34">
        <v>162</v>
      </c>
      <c r="D62" s="8" t="s">
        <v>235</v>
      </c>
      <c r="E62" s="8"/>
      <c r="F62" s="8"/>
      <c r="G62" s="8" t="s">
        <v>361</v>
      </c>
      <c r="H62" s="8" t="s">
        <v>237</v>
      </c>
      <c r="I62" s="8"/>
      <c r="J62" s="8" t="s">
        <v>53</v>
      </c>
      <c r="K62" s="41">
        <v>3</v>
      </c>
      <c r="L62" s="8" t="s">
        <v>38</v>
      </c>
      <c r="M62" s="8">
        <v>8</v>
      </c>
      <c r="N62" s="8" t="s">
        <v>39</v>
      </c>
      <c r="O62" s="8" t="s">
        <v>1177</v>
      </c>
      <c r="P62" s="8" t="s">
        <v>54</v>
      </c>
      <c r="Q62" s="8">
        <v>0</v>
      </c>
      <c r="R62" s="8" t="s">
        <v>41</v>
      </c>
      <c r="S62" s="5"/>
      <c r="T62" s="5">
        <v>17834000</v>
      </c>
      <c r="U62" s="52">
        <f t="shared" si="6"/>
        <v>17834000</v>
      </c>
      <c r="V62" s="8" t="s">
        <v>42</v>
      </c>
      <c r="W62" s="8" t="s">
        <v>43</v>
      </c>
      <c r="X62" s="8" t="s">
        <v>353</v>
      </c>
      <c r="Y62" s="8">
        <v>5111150</v>
      </c>
      <c r="Z62" s="9" t="s">
        <v>400</v>
      </c>
      <c r="AA62" s="8"/>
      <c r="AB62" s="8" t="s">
        <v>146</v>
      </c>
      <c r="AC62" s="8" t="s">
        <v>454</v>
      </c>
      <c r="AD62" s="8" t="s">
        <v>399</v>
      </c>
      <c r="AE62" s="8"/>
      <c r="AF62" s="8"/>
    </row>
    <row r="63" spans="1:32" ht="82.5" hidden="1" x14ac:dyDescent="0.25">
      <c r="A63" s="8" t="s">
        <v>850</v>
      </c>
      <c r="B63" s="8" t="s">
        <v>146</v>
      </c>
      <c r="C63" s="34">
        <v>163</v>
      </c>
      <c r="D63" s="8" t="s">
        <v>235</v>
      </c>
      <c r="E63" s="8"/>
      <c r="F63" s="8"/>
      <c r="G63" s="8" t="s">
        <v>238</v>
      </c>
      <c r="H63" s="8" t="s">
        <v>237</v>
      </c>
      <c r="I63" s="8"/>
      <c r="J63" s="8" t="s">
        <v>37</v>
      </c>
      <c r="K63" s="41">
        <v>1</v>
      </c>
      <c r="L63" s="8" t="s">
        <v>38</v>
      </c>
      <c r="M63" s="8">
        <v>10.5</v>
      </c>
      <c r="N63" s="8" t="s">
        <v>39</v>
      </c>
      <c r="O63" s="8" t="s">
        <v>1177</v>
      </c>
      <c r="P63" s="8" t="s">
        <v>54</v>
      </c>
      <c r="Q63" s="8">
        <v>0</v>
      </c>
      <c r="R63" s="8" t="s">
        <v>41</v>
      </c>
      <c r="S63" s="5"/>
      <c r="T63" s="5">
        <v>282528000</v>
      </c>
      <c r="U63" s="52">
        <f t="shared" si="6"/>
        <v>282528000</v>
      </c>
      <c r="V63" s="8" t="s">
        <v>42</v>
      </c>
      <c r="W63" s="8" t="s">
        <v>43</v>
      </c>
      <c r="X63" s="8" t="s">
        <v>397</v>
      </c>
      <c r="Y63" s="8">
        <v>5111150</v>
      </c>
      <c r="Z63" s="9" t="s">
        <v>398</v>
      </c>
      <c r="AA63" s="8"/>
      <c r="AB63" s="8" t="s">
        <v>146</v>
      </c>
      <c r="AC63" s="8" t="s">
        <v>454</v>
      </c>
      <c r="AD63" s="8" t="s">
        <v>399</v>
      </c>
      <c r="AE63" s="8"/>
      <c r="AF63" s="8"/>
    </row>
    <row r="64" spans="1:32" ht="49.5" hidden="1" x14ac:dyDescent="0.25">
      <c r="A64" s="8" t="s">
        <v>851</v>
      </c>
      <c r="B64" s="8" t="s">
        <v>146</v>
      </c>
      <c r="C64" s="34">
        <v>164</v>
      </c>
      <c r="D64" s="8" t="s">
        <v>235</v>
      </c>
      <c r="E64" s="8"/>
      <c r="F64" s="8"/>
      <c r="G64" s="8" t="s">
        <v>366</v>
      </c>
      <c r="H64" s="8" t="s">
        <v>237</v>
      </c>
      <c r="I64" s="8"/>
      <c r="J64" s="8" t="s">
        <v>74</v>
      </c>
      <c r="K64" s="41">
        <v>4</v>
      </c>
      <c r="L64" s="8" t="s">
        <v>38</v>
      </c>
      <c r="M64" s="8">
        <v>7.5</v>
      </c>
      <c r="N64" s="8" t="s">
        <v>39</v>
      </c>
      <c r="O64" s="8" t="s">
        <v>1177</v>
      </c>
      <c r="P64" s="8" t="s">
        <v>54</v>
      </c>
      <c r="Q64" s="8">
        <v>0</v>
      </c>
      <c r="R64" s="8" t="s">
        <v>41</v>
      </c>
      <c r="S64" s="5"/>
      <c r="T64" s="5">
        <v>11780000</v>
      </c>
      <c r="U64" s="52">
        <f t="shared" si="6"/>
        <v>11780000</v>
      </c>
      <c r="V64" s="8" t="s">
        <v>42</v>
      </c>
      <c r="W64" s="8" t="s">
        <v>43</v>
      </c>
      <c r="X64" s="8" t="s">
        <v>397</v>
      </c>
      <c r="Y64" s="8">
        <v>5111150</v>
      </c>
      <c r="Z64" s="9" t="s">
        <v>398</v>
      </c>
      <c r="AA64" s="8"/>
      <c r="AB64" s="8" t="s">
        <v>146</v>
      </c>
      <c r="AC64" s="8" t="s">
        <v>454</v>
      </c>
      <c r="AD64" s="8" t="s">
        <v>399</v>
      </c>
      <c r="AE64" s="8"/>
      <c r="AF64" s="8"/>
    </row>
    <row r="65" spans="1:32" ht="49.5" hidden="1" x14ac:dyDescent="0.25">
      <c r="A65" s="8" t="s">
        <v>852</v>
      </c>
      <c r="B65" s="8" t="s">
        <v>146</v>
      </c>
      <c r="C65" s="34">
        <v>165</v>
      </c>
      <c r="D65" s="8" t="s">
        <v>235</v>
      </c>
      <c r="E65" s="8"/>
      <c r="F65" s="8"/>
      <c r="G65" s="8" t="s">
        <v>367</v>
      </c>
      <c r="H65" s="8" t="s">
        <v>237</v>
      </c>
      <c r="I65" s="8"/>
      <c r="J65" s="8" t="s">
        <v>74</v>
      </c>
      <c r="K65" s="41">
        <v>4</v>
      </c>
      <c r="L65" s="8" t="s">
        <v>38</v>
      </c>
      <c r="M65" s="8">
        <v>7.5</v>
      </c>
      <c r="N65" s="8" t="s">
        <v>39</v>
      </c>
      <c r="O65" s="8" t="s">
        <v>1177</v>
      </c>
      <c r="P65" s="8" t="s">
        <v>54</v>
      </c>
      <c r="Q65" s="8">
        <v>0</v>
      </c>
      <c r="R65" s="8" t="s">
        <v>41</v>
      </c>
      <c r="S65" s="5"/>
      <c r="T65" s="5">
        <v>8072000</v>
      </c>
      <c r="U65" s="52">
        <f t="shared" si="6"/>
        <v>8072000</v>
      </c>
      <c r="V65" s="8" t="s">
        <v>42</v>
      </c>
      <c r="W65" s="8" t="s">
        <v>43</v>
      </c>
      <c r="X65" s="8" t="s">
        <v>397</v>
      </c>
      <c r="Y65" s="8">
        <v>5111150</v>
      </c>
      <c r="Z65" s="9" t="s">
        <v>398</v>
      </c>
      <c r="AA65" s="8"/>
      <c r="AB65" s="8" t="s">
        <v>146</v>
      </c>
      <c r="AC65" s="8" t="s">
        <v>454</v>
      </c>
      <c r="AD65" s="8" t="s">
        <v>399</v>
      </c>
      <c r="AE65" s="8"/>
      <c r="AF65" s="8"/>
    </row>
    <row r="66" spans="1:32" ht="49.5" hidden="1" x14ac:dyDescent="0.25">
      <c r="A66" s="8" t="s">
        <v>853</v>
      </c>
      <c r="B66" s="8" t="s">
        <v>146</v>
      </c>
      <c r="C66" s="34">
        <v>166</v>
      </c>
      <c r="D66" s="8" t="s">
        <v>235</v>
      </c>
      <c r="E66" s="8"/>
      <c r="F66" s="8"/>
      <c r="G66" s="8" t="s">
        <v>362</v>
      </c>
      <c r="H66" s="8" t="s">
        <v>237</v>
      </c>
      <c r="I66" s="8"/>
      <c r="J66" s="8" t="s">
        <v>66</v>
      </c>
      <c r="K66" s="41">
        <v>5</v>
      </c>
      <c r="L66" s="8" t="s">
        <v>38</v>
      </c>
      <c r="M66" s="8">
        <v>7</v>
      </c>
      <c r="N66" s="8" t="s">
        <v>39</v>
      </c>
      <c r="O66" s="8" t="s">
        <v>1177</v>
      </c>
      <c r="P66" s="8" t="s">
        <v>54</v>
      </c>
      <c r="Q66" s="8">
        <v>0</v>
      </c>
      <c r="R66" s="8" t="s">
        <v>41</v>
      </c>
      <c r="S66" s="5"/>
      <c r="T66" s="5">
        <v>12108000</v>
      </c>
      <c r="U66" s="52">
        <f t="shared" si="6"/>
        <v>12108000</v>
      </c>
      <c r="V66" s="8" t="s">
        <v>42</v>
      </c>
      <c r="W66" s="8" t="s">
        <v>43</v>
      </c>
      <c r="X66" s="8" t="s">
        <v>397</v>
      </c>
      <c r="Y66" s="8">
        <v>5111150</v>
      </c>
      <c r="Z66" s="9" t="s">
        <v>398</v>
      </c>
      <c r="AA66" s="8"/>
      <c r="AB66" s="8" t="s">
        <v>146</v>
      </c>
      <c r="AC66" s="8" t="s">
        <v>454</v>
      </c>
      <c r="AD66" s="8" t="s">
        <v>399</v>
      </c>
      <c r="AE66" s="8"/>
      <c r="AF66" s="8"/>
    </row>
    <row r="67" spans="1:32" ht="49.5" hidden="1" x14ac:dyDescent="0.25">
      <c r="A67" s="8" t="s">
        <v>854</v>
      </c>
      <c r="B67" s="8" t="s">
        <v>146</v>
      </c>
      <c r="C67" s="34">
        <v>167</v>
      </c>
      <c r="D67" s="8" t="s">
        <v>235</v>
      </c>
      <c r="E67" s="8"/>
      <c r="F67" s="8"/>
      <c r="G67" s="8" t="s">
        <v>835</v>
      </c>
      <c r="H67" s="8" t="s">
        <v>237</v>
      </c>
      <c r="I67" s="8"/>
      <c r="J67" s="8" t="s">
        <v>66</v>
      </c>
      <c r="K67" s="41">
        <v>5</v>
      </c>
      <c r="L67" s="8" t="s">
        <v>38</v>
      </c>
      <c r="M67" s="8">
        <v>7</v>
      </c>
      <c r="N67" s="8" t="s">
        <v>39</v>
      </c>
      <c r="O67" s="8" t="s">
        <v>1177</v>
      </c>
      <c r="P67" s="8" t="s">
        <v>54</v>
      </c>
      <c r="Q67" s="8">
        <v>0</v>
      </c>
      <c r="R67" s="8" t="s">
        <v>41</v>
      </c>
      <c r="S67" s="5"/>
      <c r="T67" s="5">
        <v>29439000</v>
      </c>
      <c r="U67" s="52">
        <f t="shared" si="6"/>
        <v>29439000</v>
      </c>
      <c r="V67" s="8" t="s">
        <v>42</v>
      </c>
      <c r="W67" s="8" t="s">
        <v>43</v>
      </c>
      <c r="X67" s="8" t="s">
        <v>397</v>
      </c>
      <c r="Y67" s="8">
        <v>5111150</v>
      </c>
      <c r="Z67" s="9" t="s">
        <v>398</v>
      </c>
      <c r="AA67" s="8"/>
      <c r="AB67" s="8" t="s">
        <v>146</v>
      </c>
      <c r="AC67" s="8" t="s">
        <v>454</v>
      </c>
      <c r="AD67" s="8" t="s">
        <v>399</v>
      </c>
      <c r="AE67" s="8"/>
      <c r="AF67" s="8"/>
    </row>
    <row r="68" spans="1:32" ht="113.25" hidden="1" customHeight="1" x14ac:dyDescent="0.25">
      <c r="A68" s="8" t="s">
        <v>855</v>
      </c>
      <c r="B68" s="8" t="s">
        <v>146</v>
      </c>
      <c r="C68" s="34">
        <v>168</v>
      </c>
      <c r="D68" s="8" t="s">
        <v>235</v>
      </c>
      <c r="E68" s="8"/>
      <c r="F68" s="8"/>
      <c r="G68" s="8" t="s">
        <v>369</v>
      </c>
      <c r="H68" s="8" t="s">
        <v>237</v>
      </c>
      <c r="I68" s="8"/>
      <c r="J68" s="8" t="s">
        <v>74</v>
      </c>
      <c r="K68" s="41">
        <v>4</v>
      </c>
      <c r="L68" s="8" t="s">
        <v>38</v>
      </c>
      <c r="M68" s="8">
        <v>8</v>
      </c>
      <c r="N68" s="8" t="s">
        <v>39</v>
      </c>
      <c r="O68" s="8" t="s">
        <v>1177</v>
      </c>
      <c r="P68" s="8" t="s">
        <v>54</v>
      </c>
      <c r="Q68" s="8">
        <v>0</v>
      </c>
      <c r="R68" s="8" t="s">
        <v>41</v>
      </c>
      <c r="S68" s="5"/>
      <c r="T68" s="5">
        <v>118455000</v>
      </c>
      <c r="U68" s="52">
        <f t="shared" si="6"/>
        <v>118455000</v>
      </c>
      <c r="V68" s="8" t="s">
        <v>42</v>
      </c>
      <c r="W68" s="8" t="s">
        <v>43</v>
      </c>
      <c r="X68" s="8" t="s">
        <v>353</v>
      </c>
      <c r="Y68" s="8">
        <v>5111150</v>
      </c>
      <c r="Z68" s="9" t="s">
        <v>400</v>
      </c>
      <c r="AA68" s="8"/>
      <c r="AB68" s="8" t="s">
        <v>146</v>
      </c>
      <c r="AC68" s="8" t="s">
        <v>454</v>
      </c>
      <c r="AD68" s="8" t="s">
        <v>399</v>
      </c>
      <c r="AE68" s="8"/>
      <c r="AF68" s="8"/>
    </row>
    <row r="69" spans="1:32" ht="49.5" hidden="1" x14ac:dyDescent="0.25">
      <c r="A69" s="8" t="s">
        <v>856</v>
      </c>
      <c r="B69" s="8" t="s">
        <v>146</v>
      </c>
      <c r="C69" s="34">
        <v>169</v>
      </c>
      <c r="D69" s="8">
        <v>80131502</v>
      </c>
      <c r="E69" s="8"/>
      <c r="F69" s="8"/>
      <c r="G69" s="8" t="s">
        <v>338</v>
      </c>
      <c r="H69" s="8" t="s">
        <v>237</v>
      </c>
      <c r="I69" s="8"/>
      <c r="J69" s="8" t="s">
        <v>53</v>
      </c>
      <c r="K69" s="41">
        <v>3</v>
      </c>
      <c r="L69" s="8" t="s">
        <v>38</v>
      </c>
      <c r="M69" s="8">
        <v>8</v>
      </c>
      <c r="N69" s="8" t="s">
        <v>39</v>
      </c>
      <c r="O69" s="8" t="s">
        <v>1177</v>
      </c>
      <c r="P69" s="8" t="s">
        <v>54</v>
      </c>
      <c r="Q69" s="8">
        <v>0</v>
      </c>
      <c r="R69" s="8" t="s">
        <v>41</v>
      </c>
      <c r="S69" s="5"/>
      <c r="T69" s="5">
        <v>69647000</v>
      </c>
      <c r="U69" s="52">
        <f t="shared" si="6"/>
        <v>69647000</v>
      </c>
      <c r="V69" s="8" t="s">
        <v>42</v>
      </c>
      <c r="W69" s="8" t="s">
        <v>43</v>
      </c>
      <c r="X69" s="8" t="s">
        <v>353</v>
      </c>
      <c r="Y69" s="8">
        <v>5111150</v>
      </c>
      <c r="Z69" s="9" t="s">
        <v>400</v>
      </c>
      <c r="AA69" s="8"/>
      <c r="AB69" s="8" t="s">
        <v>146</v>
      </c>
      <c r="AC69" s="8" t="s">
        <v>454</v>
      </c>
      <c r="AD69" s="8" t="s">
        <v>399</v>
      </c>
      <c r="AE69" s="8"/>
      <c r="AF69" s="8"/>
    </row>
    <row r="70" spans="1:32" ht="105" hidden="1" customHeight="1" x14ac:dyDescent="0.25">
      <c r="A70" s="8" t="s">
        <v>857</v>
      </c>
      <c r="B70" s="8" t="s">
        <v>146</v>
      </c>
      <c r="C70" s="34">
        <v>170</v>
      </c>
      <c r="D70" s="8" t="s">
        <v>355</v>
      </c>
      <c r="E70" s="8"/>
      <c r="F70" s="8"/>
      <c r="G70" s="8" t="s">
        <v>240</v>
      </c>
      <c r="H70" s="8" t="s">
        <v>241</v>
      </c>
      <c r="I70" s="8" t="s">
        <v>106</v>
      </c>
      <c r="J70" s="8" t="s">
        <v>37</v>
      </c>
      <c r="K70" s="41">
        <v>1</v>
      </c>
      <c r="L70" s="8" t="s">
        <v>38</v>
      </c>
      <c r="M70" s="8">
        <v>9</v>
      </c>
      <c r="N70" s="8" t="s">
        <v>154</v>
      </c>
      <c r="O70" s="8" t="s">
        <v>1182</v>
      </c>
      <c r="P70" s="8" t="s">
        <v>54</v>
      </c>
      <c r="Q70" s="8">
        <v>0</v>
      </c>
      <c r="R70" s="8" t="s">
        <v>41</v>
      </c>
      <c r="S70" s="5"/>
      <c r="T70" s="5">
        <v>80000000</v>
      </c>
      <c r="U70" s="52">
        <f t="shared" si="6"/>
        <v>80000000</v>
      </c>
      <c r="V70" s="8" t="s">
        <v>42</v>
      </c>
      <c r="W70" s="8" t="s">
        <v>43</v>
      </c>
      <c r="X70" s="8" t="s">
        <v>397</v>
      </c>
      <c r="Y70" s="8">
        <v>5111150</v>
      </c>
      <c r="Z70" s="9" t="s">
        <v>398</v>
      </c>
      <c r="AA70" s="2"/>
      <c r="AB70" s="8" t="s">
        <v>146</v>
      </c>
      <c r="AC70" s="8" t="s">
        <v>456</v>
      </c>
      <c r="AD70" s="8" t="s">
        <v>399</v>
      </c>
      <c r="AE70" s="8"/>
      <c r="AF70" s="8"/>
    </row>
    <row r="71" spans="1:32" ht="49.5" hidden="1" x14ac:dyDescent="0.25">
      <c r="A71" s="8" t="s">
        <v>858</v>
      </c>
      <c r="B71" s="8" t="s">
        <v>146</v>
      </c>
      <c r="C71" s="34">
        <v>171</v>
      </c>
      <c r="D71" s="8">
        <v>78181507</v>
      </c>
      <c r="E71" s="8"/>
      <c r="F71" s="8"/>
      <c r="G71" s="8" t="s">
        <v>370</v>
      </c>
      <c r="H71" s="8" t="s">
        <v>242</v>
      </c>
      <c r="I71" s="8" t="s">
        <v>106</v>
      </c>
      <c r="J71" s="8" t="s">
        <v>37</v>
      </c>
      <c r="K71" s="41">
        <v>1</v>
      </c>
      <c r="L71" s="8" t="s">
        <v>38</v>
      </c>
      <c r="M71" s="8">
        <v>10</v>
      </c>
      <c r="N71" s="8" t="s">
        <v>296</v>
      </c>
      <c r="O71" s="8" t="s">
        <v>1181</v>
      </c>
      <c r="P71" s="8" t="s">
        <v>54</v>
      </c>
      <c r="Q71" s="8">
        <v>0</v>
      </c>
      <c r="R71" s="8" t="s">
        <v>41</v>
      </c>
      <c r="S71" s="5"/>
      <c r="T71" s="5">
        <v>64417000</v>
      </c>
      <c r="U71" s="52">
        <f t="shared" si="6"/>
        <v>64417000</v>
      </c>
      <c r="V71" s="8" t="s">
        <v>42</v>
      </c>
      <c r="W71" s="8" t="s">
        <v>43</v>
      </c>
      <c r="X71" s="8" t="s">
        <v>973</v>
      </c>
      <c r="Y71" s="8">
        <v>5111150</v>
      </c>
      <c r="Z71" s="9" t="s">
        <v>974</v>
      </c>
      <c r="AA71" s="8"/>
      <c r="AB71" s="8" t="s">
        <v>146</v>
      </c>
      <c r="AC71" s="8" t="s">
        <v>455</v>
      </c>
      <c r="AD71" s="8" t="s">
        <v>399</v>
      </c>
      <c r="AE71" s="8"/>
      <c r="AF71" s="8"/>
    </row>
    <row r="72" spans="1:32" ht="49.5" hidden="1" x14ac:dyDescent="0.25">
      <c r="A72" s="8" t="s">
        <v>859</v>
      </c>
      <c r="B72" s="8" t="s">
        <v>146</v>
      </c>
      <c r="C72" s="34">
        <v>172</v>
      </c>
      <c r="D72" s="8" t="s">
        <v>239</v>
      </c>
      <c r="E72" s="8"/>
      <c r="F72" s="8"/>
      <c r="G72" s="8" t="s">
        <v>339</v>
      </c>
      <c r="H72" s="8" t="s">
        <v>242</v>
      </c>
      <c r="I72" s="8" t="s">
        <v>106</v>
      </c>
      <c r="J72" s="8" t="s">
        <v>74</v>
      </c>
      <c r="K72" s="41">
        <v>4</v>
      </c>
      <c r="L72" s="8" t="s">
        <v>38</v>
      </c>
      <c r="M72" s="8">
        <v>8</v>
      </c>
      <c r="N72" s="8" t="s">
        <v>130</v>
      </c>
      <c r="O72" s="8" t="s">
        <v>1177</v>
      </c>
      <c r="P72" s="8" t="s">
        <v>54</v>
      </c>
      <c r="Q72" s="8">
        <v>0</v>
      </c>
      <c r="R72" s="8" t="s">
        <v>41</v>
      </c>
      <c r="S72" s="5"/>
      <c r="T72" s="5">
        <v>57260000</v>
      </c>
      <c r="U72" s="52">
        <f t="shared" si="6"/>
        <v>57260000</v>
      </c>
      <c r="V72" s="8" t="s">
        <v>42</v>
      </c>
      <c r="W72" s="8" t="s">
        <v>43</v>
      </c>
      <c r="X72" s="8" t="s">
        <v>350</v>
      </c>
      <c r="Y72" s="8">
        <v>5111150</v>
      </c>
      <c r="Z72" s="9" t="s">
        <v>390</v>
      </c>
      <c r="AA72" s="8"/>
      <c r="AB72" s="8" t="s">
        <v>146</v>
      </c>
      <c r="AC72" s="8" t="s">
        <v>455</v>
      </c>
      <c r="AD72" s="8" t="s">
        <v>399</v>
      </c>
      <c r="AE72" s="8"/>
      <c r="AF72" s="8"/>
    </row>
    <row r="73" spans="1:32" ht="66" hidden="1" x14ac:dyDescent="0.25">
      <c r="A73" s="8" t="s">
        <v>860</v>
      </c>
      <c r="B73" s="8" t="s">
        <v>146</v>
      </c>
      <c r="C73" s="34">
        <v>173</v>
      </c>
      <c r="D73" s="8" t="s">
        <v>239</v>
      </c>
      <c r="E73" s="8"/>
      <c r="F73" s="8"/>
      <c r="G73" s="8" t="s">
        <v>243</v>
      </c>
      <c r="H73" s="8" t="s">
        <v>242</v>
      </c>
      <c r="I73" s="8" t="s">
        <v>106</v>
      </c>
      <c r="J73" s="8" t="s">
        <v>63</v>
      </c>
      <c r="K73" s="41">
        <v>2</v>
      </c>
      <c r="L73" s="8" t="s">
        <v>38</v>
      </c>
      <c r="M73" s="8">
        <v>9</v>
      </c>
      <c r="N73" s="8" t="s">
        <v>296</v>
      </c>
      <c r="O73" s="8" t="s">
        <v>1181</v>
      </c>
      <c r="P73" s="8" t="s">
        <v>54</v>
      </c>
      <c r="Q73" s="8">
        <v>0</v>
      </c>
      <c r="R73" s="8" t="s">
        <v>41</v>
      </c>
      <c r="S73" s="5"/>
      <c r="T73" s="5">
        <v>271984000</v>
      </c>
      <c r="U73" s="52">
        <f t="shared" si="6"/>
        <v>271984000</v>
      </c>
      <c r="V73" s="8" t="s">
        <v>42</v>
      </c>
      <c r="W73" s="8" t="s">
        <v>43</v>
      </c>
      <c r="X73" s="8" t="s">
        <v>350</v>
      </c>
      <c r="Y73" s="8">
        <v>5111150</v>
      </c>
      <c r="Z73" s="9" t="s">
        <v>390</v>
      </c>
      <c r="AA73" s="8"/>
      <c r="AB73" s="8" t="s">
        <v>146</v>
      </c>
      <c r="AC73" s="8" t="s">
        <v>455</v>
      </c>
      <c r="AD73" s="8" t="s">
        <v>399</v>
      </c>
      <c r="AE73" s="8"/>
      <c r="AF73" s="8"/>
    </row>
    <row r="74" spans="1:32" ht="49.5" hidden="1" x14ac:dyDescent="0.25">
      <c r="A74" s="8" t="s">
        <v>861</v>
      </c>
      <c r="B74" s="8" t="s">
        <v>146</v>
      </c>
      <c r="C74" s="34">
        <v>174</v>
      </c>
      <c r="D74" s="8">
        <v>78181507</v>
      </c>
      <c r="E74" s="8"/>
      <c r="F74" s="8"/>
      <c r="G74" s="8" t="s">
        <v>340</v>
      </c>
      <c r="H74" s="8" t="s">
        <v>242</v>
      </c>
      <c r="I74" s="8" t="s">
        <v>106</v>
      </c>
      <c r="J74" s="8" t="s">
        <v>74</v>
      </c>
      <c r="K74" s="41">
        <v>4</v>
      </c>
      <c r="L74" s="8" t="s">
        <v>38</v>
      </c>
      <c r="M74" s="8">
        <v>8</v>
      </c>
      <c r="N74" s="8" t="s">
        <v>388</v>
      </c>
      <c r="O74" s="8" t="s">
        <v>1179</v>
      </c>
      <c r="P74" s="8" t="s">
        <v>54</v>
      </c>
      <c r="Q74" s="8">
        <v>0</v>
      </c>
      <c r="R74" s="8" t="s">
        <v>41</v>
      </c>
      <c r="S74" s="5"/>
      <c r="T74" s="5">
        <v>35787000</v>
      </c>
      <c r="U74" s="52">
        <f t="shared" si="6"/>
        <v>35787000</v>
      </c>
      <c r="V74" s="8" t="s">
        <v>42</v>
      </c>
      <c r="W74" s="8" t="s">
        <v>43</v>
      </c>
      <c r="X74" s="8" t="s">
        <v>350</v>
      </c>
      <c r="Y74" s="8">
        <v>5111150</v>
      </c>
      <c r="Z74" s="9" t="s">
        <v>390</v>
      </c>
      <c r="AA74" s="2"/>
      <c r="AB74" s="8" t="s">
        <v>146</v>
      </c>
      <c r="AC74" s="8" t="s">
        <v>455</v>
      </c>
      <c r="AD74" s="8" t="s">
        <v>399</v>
      </c>
      <c r="AE74" s="8"/>
      <c r="AF74" s="8"/>
    </row>
    <row r="75" spans="1:32" s="25" customFormat="1" ht="49.5" hidden="1" x14ac:dyDescent="0.25">
      <c r="A75" s="8" t="s">
        <v>862</v>
      </c>
      <c r="B75" s="8" t="s">
        <v>146</v>
      </c>
      <c r="C75" s="34">
        <v>175</v>
      </c>
      <c r="D75" s="8">
        <v>76111801</v>
      </c>
      <c r="E75" s="8"/>
      <c r="F75" s="8"/>
      <c r="G75" s="8" t="s">
        <v>246</v>
      </c>
      <c r="H75" s="8" t="s">
        <v>247</v>
      </c>
      <c r="I75" s="8" t="s">
        <v>106</v>
      </c>
      <c r="J75" s="8" t="s">
        <v>63</v>
      </c>
      <c r="K75" s="41">
        <v>2</v>
      </c>
      <c r="L75" s="8" t="s">
        <v>38</v>
      </c>
      <c r="M75" s="8">
        <v>9</v>
      </c>
      <c r="N75" s="8" t="s">
        <v>388</v>
      </c>
      <c r="O75" s="8" t="s">
        <v>1179</v>
      </c>
      <c r="P75" s="8" t="s">
        <v>54</v>
      </c>
      <c r="Q75" s="8">
        <v>0</v>
      </c>
      <c r="R75" s="8" t="s">
        <v>41</v>
      </c>
      <c r="S75" s="5"/>
      <c r="T75" s="5">
        <v>10000000</v>
      </c>
      <c r="U75" s="52">
        <f t="shared" si="6"/>
        <v>10000000</v>
      </c>
      <c r="V75" s="8" t="s">
        <v>42</v>
      </c>
      <c r="W75" s="8" t="s">
        <v>43</v>
      </c>
      <c r="X75" s="8" t="s">
        <v>350</v>
      </c>
      <c r="Y75" s="8">
        <v>5111150</v>
      </c>
      <c r="Z75" s="7" t="s">
        <v>392</v>
      </c>
      <c r="AA75" s="8"/>
      <c r="AB75" s="8" t="s">
        <v>146</v>
      </c>
      <c r="AC75" s="8" t="s">
        <v>455</v>
      </c>
      <c r="AD75" s="8" t="s">
        <v>399</v>
      </c>
      <c r="AE75" s="8"/>
      <c r="AF75" s="8"/>
    </row>
    <row r="76" spans="1:32" ht="82.5" hidden="1" x14ac:dyDescent="0.25">
      <c r="A76" s="8" t="s">
        <v>863</v>
      </c>
      <c r="B76" s="8" t="s">
        <v>146</v>
      </c>
      <c r="C76" s="34">
        <v>176</v>
      </c>
      <c r="D76" s="8" t="s">
        <v>356</v>
      </c>
      <c r="E76" s="8"/>
      <c r="F76" s="8"/>
      <c r="G76" s="8" t="s">
        <v>248</v>
      </c>
      <c r="H76" s="8" t="s">
        <v>249</v>
      </c>
      <c r="I76" s="8" t="s">
        <v>106</v>
      </c>
      <c r="J76" s="8" t="s">
        <v>37</v>
      </c>
      <c r="K76" s="41">
        <v>1</v>
      </c>
      <c r="L76" s="8" t="s">
        <v>38</v>
      </c>
      <c r="M76" s="8">
        <v>10.5</v>
      </c>
      <c r="N76" s="8" t="s">
        <v>183</v>
      </c>
      <c r="O76" s="8" t="s">
        <v>1175</v>
      </c>
      <c r="P76" s="8" t="s">
        <v>40</v>
      </c>
      <c r="Q76" s="8">
        <v>1</v>
      </c>
      <c r="R76" s="8" t="s">
        <v>41</v>
      </c>
      <c r="S76" s="5"/>
      <c r="T76" s="51">
        <v>412267000</v>
      </c>
      <c r="U76" s="52">
        <f t="shared" si="6"/>
        <v>412267000</v>
      </c>
      <c r="V76" s="8" t="s">
        <v>42</v>
      </c>
      <c r="W76" s="8" t="s">
        <v>43</v>
      </c>
      <c r="X76" s="8" t="s">
        <v>973</v>
      </c>
      <c r="Y76" s="8">
        <v>5111150</v>
      </c>
      <c r="Z76" s="9" t="s">
        <v>974</v>
      </c>
      <c r="AA76" s="8"/>
      <c r="AB76" s="8" t="s">
        <v>146</v>
      </c>
      <c r="AC76" s="8" t="s">
        <v>452</v>
      </c>
      <c r="AD76" s="8" t="s">
        <v>399</v>
      </c>
      <c r="AE76" s="8"/>
      <c r="AF76" s="8"/>
    </row>
    <row r="77" spans="1:32" ht="82.5" hidden="1" x14ac:dyDescent="0.25">
      <c r="A77" s="8" t="s">
        <v>864</v>
      </c>
      <c r="B77" s="8" t="s">
        <v>146</v>
      </c>
      <c r="C77" s="34">
        <v>177</v>
      </c>
      <c r="D77" s="8" t="s">
        <v>356</v>
      </c>
      <c r="E77" s="8"/>
      <c r="F77" s="8"/>
      <c r="G77" s="8" t="s">
        <v>250</v>
      </c>
      <c r="H77" s="8" t="s">
        <v>249</v>
      </c>
      <c r="I77" s="8" t="s">
        <v>106</v>
      </c>
      <c r="J77" s="8" t="s">
        <v>37</v>
      </c>
      <c r="K77" s="41">
        <v>1</v>
      </c>
      <c r="L77" s="8" t="s">
        <v>38</v>
      </c>
      <c r="M77" s="8">
        <v>10.5</v>
      </c>
      <c r="N77" s="8" t="s">
        <v>183</v>
      </c>
      <c r="O77" s="8" t="s">
        <v>1175</v>
      </c>
      <c r="P77" s="8" t="s">
        <v>40</v>
      </c>
      <c r="Q77" s="8">
        <v>1</v>
      </c>
      <c r="R77" s="8" t="s">
        <v>41</v>
      </c>
      <c r="S77" s="5"/>
      <c r="T77" s="51">
        <v>161257000</v>
      </c>
      <c r="U77" s="52">
        <f t="shared" si="6"/>
        <v>161257000</v>
      </c>
      <c r="V77" s="8" t="s">
        <v>42</v>
      </c>
      <c r="W77" s="8" t="s">
        <v>43</v>
      </c>
      <c r="X77" s="8" t="s">
        <v>973</v>
      </c>
      <c r="Y77" s="8">
        <v>5111150</v>
      </c>
      <c r="Z77" s="9" t="s">
        <v>974</v>
      </c>
      <c r="AA77" s="8"/>
      <c r="AB77" s="8" t="s">
        <v>146</v>
      </c>
      <c r="AC77" s="8" t="s">
        <v>452</v>
      </c>
      <c r="AD77" s="8" t="s">
        <v>399</v>
      </c>
      <c r="AE77" s="8"/>
      <c r="AF77" s="8"/>
    </row>
    <row r="78" spans="1:32" ht="49.5" hidden="1" x14ac:dyDescent="0.25">
      <c r="A78" s="8" t="s">
        <v>865</v>
      </c>
      <c r="B78" s="8" t="s">
        <v>146</v>
      </c>
      <c r="C78" s="34">
        <v>178</v>
      </c>
      <c r="D78" s="8" t="s">
        <v>356</v>
      </c>
      <c r="E78" s="8"/>
      <c r="F78" s="8"/>
      <c r="G78" s="8" t="s">
        <v>251</v>
      </c>
      <c r="H78" s="8" t="s">
        <v>249</v>
      </c>
      <c r="I78" s="8" t="s">
        <v>106</v>
      </c>
      <c r="J78" s="8" t="s">
        <v>53</v>
      </c>
      <c r="K78" s="41">
        <v>3</v>
      </c>
      <c r="L78" s="8" t="s">
        <v>38</v>
      </c>
      <c r="M78" s="8">
        <v>8.5</v>
      </c>
      <c r="N78" s="8" t="s">
        <v>388</v>
      </c>
      <c r="O78" s="8" t="s">
        <v>1179</v>
      </c>
      <c r="P78" s="8" t="s">
        <v>40</v>
      </c>
      <c r="Q78" s="8">
        <v>1</v>
      </c>
      <c r="R78" s="8" t="s">
        <v>41</v>
      </c>
      <c r="S78" s="5"/>
      <c r="T78" s="51">
        <v>27978000</v>
      </c>
      <c r="U78" s="52">
        <f t="shared" si="6"/>
        <v>27978000</v>
      </c>
      <c r="V78" s="8" t="s">
        <v>42</v>
      </c>
      <c r="W78" s="8" t="s">
        <v>43</v>
      </c>
      <c r="X78" s="8" t="s">
        <v>493</v>
      </c>
      <c r="Y78" s="8">
        <v>5111150</v>
      </c>
      <c r="Z78" s="9" t="s">
        <v>494</v>
      </c>
      <c r="AA78" s="8"/>
      <c r="AB78" s="8" t="s">
        <v>146</v>
      </c>
      <c r="AC78" s="8" t="s">
        <v>452</v>
      </c>
      <c r="AD78" s="8" t="s">
        <v>399</v>
      </c>
      <c r="AE78" s="8"/>
      <c r="AF78" s="8"/>
    </row>
    <row r="79" spans="1:32" ht="49.5" hidden="1" x14ac:dyDescent="0.25">
      <c r="A79" s="8" t="s">
        <v>866</v>
      </c>
      <c r="B79" s="8" t="s">
        <v>146</v>
      </c>
      <c r="C79" s="34">
        <v>179</v>
      </c>
      <c r="D79" s="8" t="s">
        <v>239</v>
      </c>
      <c r="E79" s="8"/>
      <c r="F79" s="8"/>
      <c r="G79" s="8" t="s">
        <v>371</v>
      </c>
      <c r="H79" s="8" t="s">
        <v>242</v>
      </c>
      <c r="I79" s="8" t="s">
        <v>106</v>
      </c>
      <c r="J79" s="8" t="s">
        <v>37</v>
      </c>
      <c r="K79" s="41">
        <v>1</v>
      </c>
      <c r="L79" s="8" t="s">
        <v>38</v>
      </c>
      <c r="M79" s="8">
        <v>10.5</v>
      </c>
      <c r="N79" s="8" t="s">
        <v>388</v>
      </c>
      <c r="O79" s="8" t="s">
        <v>1179</v>
      </c>
      <c r="P79" s="8" t="s">
        <v>54</v>
      </c>
      <c r="Q79" s="8">
        <v>0</v>
      </c>
      <c r="R79" s="8" t="s">
        <v>41</v>
      </c>
      <c r="S79" s="5"/>
      <c r="T79" s="5">
        <v>17894000</v>
      </c>
      <c r="U79" s="52">
        <f t="shared" si="6"/>
        <v>17894000</v>
      </c>
      <c r="V79" s="8" t="s">
        <v>42</v>
      </c>
      <c r="W79" s="8" t="s">
        <v>43</v>
      </c>
      <c r="X79" s="8" t="s">
        <v>973</v>
      </c>
      <c r="Y79" s="8">
        <v>5111150</v>
      </c>
      <c r="Z79" s="9" t="s">
        <v>974</v>
      </c>
      <c r="AA79" s="2"/>
      <c r="AB79" s="8" t="s">
        <v>146</v>
      </c>
      <c r="AC79" s="8" t="s">
        <v>455</v>
      </c>
      <c r="AD79" s="8" t="s">
        <v>399</v>
      </c>
      <c r="AE79" s="8"/>
      <c r="AF79" s="8"/>
    </row>
    <row r="80" spans="1:32" ht="49.5" hidden="1" x14ac:dyDescent="0.25">
      <c r="A80" s="8" t="s">
        <v>867</v>
      </c>
      <c r="B80" s="8" t="s">
        <v>146</v>
      </c>
      <c r="C80" s="34">
        <v>180</v>
      </c>
      <c r="D80" s="8" t="s">
        <v>356</v>
      </c>
      <c r="E80" s="8"/>
      <c r="F80" s="8"/>
      <c r="G80" s="8" t="s">
        <v>252</v>
      </c>
      <c r="H80" s="8" t="s">
        <v>249</v>
      </c>
      <c r="I80" s="8" t="s">
        <v>106</v>
      </c>
      <c r="J80" s="8" t="s">
        <v>53</v>
      </c>
      <c r="K80" s="41">
        <v>3</v>
      </c>
      <c r="L80" s="8" t="s">
        <v>38</v>
      </c>
      <c r="M80" s="8">
        <v>8.5</v>
      </c>
      <c r="N80" s="8" t="s">
        <v>388</v>
      </c>
      <c r="O80" s="8" t="s">
        <v>1179</v>
      </c>
      <c r="P80" s="8" t="s">
        <v>40</v>
      </c>
      <c r="Q80" s="8">
        <v>1</v>
      </c>
      <c r="R80" s="8" t="s">
        <v>41</v>
      </c>
      <c r="S80" s="5"/>
      <c r="T80" s="51">
        <v>13988000</v>
      </c>
      <c r="U80" s="52">
        <f t="shared" si="6"/>
        <v>13988000</v>
      </c>
      <c r="V80" s="8" t="s">
        <v>42</v>
      </c>
      <c r="W80" s="8" t="s">
        <v>43</v>
      </c>
      <c r="X80" s="8" t="s">
        <v>493</v>
      </c>
      <c r="Y80" s="8">
        <v>5111150</v>
      </c>
      <c r="Z80" s="9" t="s">
        <v>494</v>
      </c>
      <c r="AA80" s="8"/>
      <c r="AB80" s="8" t="s">
        <v>146</v>
      </c>
      <c r="AC80" s="8" t="s">
        <v>452</v>
      </c>
      <c r="AD80" s="8" t="s">
        <v>399</v>
      </c>
      <c r="AE80" s="8"/>
      <c r="AF80" s="8"/>
    </row>
    <row r="81" spans="1:32" ht="49.5" hidden="1" x14ac:dyDescent="0.25">
      <c r="A81" s="8" t="s">
        <v>868</v>
      </c>
      <c r="B81" s="8" t="s">
        <v>146</v>
      </c>
      <c r="C81" s="34">
        <v>181</v>
      </c>
      <c r="D81" s="8" t="s">
        <v>239</v>
      </c>
      <c r="E81" s="8"/>
      <c r="F81" s="8"/>
      <c r="G81" s="8" t="s">
        <v>341</v>
      </c>
      <c r="H81" s="8" t="s">
        <v>242</v>
      </c>
      <c r="I81" s="8" t="s">
        <v>106</v>
      </c>
      <c r="J81" s="8" t="s">
        <v>63</v>
      </c>
      <c r="K81" s="41">
        <v>2</v>
      </c>
      <c r="L81" s="8" t="s">
        <v>38</v>
      </c>
      <c r="M81" s="8">
        <v>10</v>
      </c>
      <c r="N81" s="8" t="s">
        <v>388</v>
      </c>
      <c r="O81" s="8" t="s">
        <v>1179</v>
      </c>
      <c r="P81" s="8" t="s">
        <v>54</v>
      </c>
      <c r="Q81" s="8">
        <v>0</v>
      </c>
      <c r="R81" s="8" t="s">
        <v>41</v>
      </c>
      <c r="S81" s="37"/>
      <c r="T81" s="5">
        <v>10736000</v>
      </c>
      <c r="U81" s="52">
        <f t="shared" si="6"/>
        <v>10736000</v>
      </c>
      <c r="V81" s="8" t="s">
        <v>42</v>
      </c>
      <c r="W81" s="8" t="s">
        <v>43</v>
      </c>
      <c r="X81" s="8" t="s">
        <v>354</v>
      </c>
      <c r="Y81" s="8">
        <v>5111150</v>
      </c>
      <c r="Z81" s="9" t="s">
        <v>391</v>
      </c>
      <c r="AA81" s="8"/>
      <c r="AB81" s="8" t="s">
        <v>146</v>
      </c>
      <c r="AC81" s="8" t="s">
        <v>455</v>
      </c>
      <c r="AD81" s="8" t="s">
        <v>399</v>
      </c>
      <c r="AE81" s="8"/>
      <c r="AF81" s="8"/>
    </row>
    <row r="82" spans="1:32" ht="49.5" hidden="1" x14ac:dyDescent="0.25">
      <c r="A82" s="8" t="s">
        <v>869</v>
      </c>
      <c r="B82" s="8" t="s">
        <v>146</v>
      </c>
      <c r="C82" s="34">
        <v>182</v>
      </c>
      <c r="D82" s="8" t="s">
        <v>356</v>
      </c>
      <c r="E82" s="8"/>
      <c r="F82" s="8"/>
      <c r="G82" s="8" t="s">
        <v>360</v>
      </c>
      <c r="H82" s="8" t="s">
        <v>249</v>
      </c>
      <c r="I82" s="8" t="s">
        <v>106</v>
      </c>
      <c r="J82" s="8" t="s">
        <v>53</v>
      </c>
      <c r="K82" s="41">
        <v>3</v>
      </c>
      <c r="L82" s="8" t="s">
        <v>38</v>
      </c>
      <c r="M82" s="8">
        <v>8.5</v>
      </c>
      <c r="N82" s="8" t="s">
        <v>388</v>
      </c>
      <c r="O82" s="8" t="s">
        <v>1179</v>
      </c>
      <c r="P82" s="8" t="s">
        <v>40</v>
      </c>
      <c r="Q82" s="8">
        <v>1</v>
      </c>
      <c r="R82" s="8" t="s">
        <v>41</v>
      </c>
      <c r="S82" s="5"/>
      <c r="T82" s="51">
        <v>10513000</v>
      </c>
      <c r="U82" s="52">
        <f t="shared" si="6"/>
        <v>10513000</v>
      </c>
      <c r="V82" s="8" t="s">
        <v>42</v>
      </c>
      <c r="W82" s="8" t="s">
        <v>43</v>
      </c>
      <c r="X82" s="8" t="s">
        <v>493</v>
      </c>
      <c r="Y82" s="8">
        <v>5111150</v>
      </c>
      <c r="Z82" s="9" t="s">
        <v>494</v>
      </c>
      <c r="AA82" s="8"/>
      <c r="AB82" s="8" t="s">
        <v>146</v>
      </c>
      <c r="AC82" s="8" t="s">
        <v>452</v>
      </c>
      <c r="AD82" s="8" t="s">
        <v>399</v>
      </c>
      <c r="AE82" s="8"/>
      <c r="AF82" s="8"/>
    </row>
    <row r="83" spans="1:32" ht="49.5" hidden="1" x14ac:dyDescent="0.25">
      <c r="A83" s="8" t="s">
        <v>870</v>
      </c>
      <c r="B83" s="8" t="s">
        <v>146</v>
      </c>
      <c r="C83" s="34">
        <v>183</v>
      </c>
      <c r="D83" s="8" t="s">
        <v>239</v>
      </c>
      <c r="E83" s="8"/>
      <c r="F83" s="8"/>
      <c r="G83" s="8" t="s">
        <v>342</v>
      </c>
      <c r="H83" s="8" t="s">
        <v>242</v>
      </c>
      <c r="I83" s="8" t="s">
        <v>106</v>
      </c>
      <c r="J83" s="8" t="s">
        <v>37</v>
      </c>
      <c r="K83" s="41">
        <v>1</v>
      </c>
      <c r="L83" s="8" t="s">
        <v>38</v>
      </c>
      <c r="M83" s="8">
        <v>10</v>
      </c>
      <c r="N83" s="8" t="s">
        <v>388</v>
      </c>
      <c r="O83" s="8" t="s">
        <v>1179</v>
      </c>
      <c r="P83" s="8" t="s">
        <v>54</v>
      </c>
      <c r="Q83" s="8">
        <v>0</v>
      </c>
      <c r="R83" s="8" t="s">
        <v>41</v>
      </c>
      <c r="S83" s="5"/>
      <c r="T83" s="5">
        <v>10736000</v>
      </c>
      <c r="U83" s="52">
        <f t="shared" si="6"/>
        <v>10736000</v>
      </c>
      <c r="V83" s="8" t="s">
        <v>42</v>
      </c>
      <c r="W83" s="8" t="s">
        <v>43</v>
      </c>
      <c r="X83" s="8" t="s">
        <v>350</v>
      </c>
      <c r="Y83" s="8">
        <v>5111150</v>
      </c>
      <c r="Z83" s="7" t="s">
        <v>392</v>
      </c>
      <c r="AA83" s="2"/>
      <c r="AB83" s="8" t="s">
        <v>146</v>
      </c>
      <c r="AC83" s="8" t="s">
        <v>455</v>
      </c>
      <c r="AD83" s="8" t="s">
        <v>399</v>
      </c>
      <c r="AE83" s="8"/>
      <c r="AF83" s="8"/>
    </row>
    <row r="84" spans="1:32" ht="49.5" hidden="1" x14ac:dyDescent="0.25">
      <c r="A84" s="8" t="s">
        <v>871</v>
      </c>
      <c r="B84" s="8" t="s">
        <v>146</v>
      </c>
      <c r="C84" s="34">
        <v>184</v>
      </c>
      <c r="D84" s="8" t="s">
        <v>239</v>
      </c>
      <c r="E84" s="8"/>
      <c r="F84" s="8"/>
      <c r="G84" s="8" t="s">
        <v>343</v>
      </c>
      <c r="H84" s="8" t="s">
        <v>242</v>
      </c>
      <c r="I84" s="8" t="s">
        <v>106</v>
      </c>
      <c r="J84" s="8" t="s">
        <v>37</v>
      </c>
      <c r="K84" s="41">
        <v>1</v>
      </c>
      <c r="L84" s="8" t="s">
        <v>38</v>
      </c>
      <c r="M84" s="8">
        <v>10</v>
      </c>
      <c r="N84" s="8" t="s">
        <v>388</v>
      </c>
      <c r="O84" s="8" t="s">
        <v>1179</v>
      </c>
      <c r="P84" s="8" t="s">
        <v>54</v>
      </c>
      <c r="Q84" s="8">
        <v>0</v>
      </c>
      <c r="R84" s="8" t="s">
        <v>41</v>
      </c>
      <c r="S84" s="5"/>
      <c r="T84" s="5">
        <v>53682000</v>
      </c>
      <c r="U84" s="52">
        <f t="shared" si="6"/>
        <v>53682000</v>
      </c>
      <c r="V84" s="8" t="s">
        <v>42</v>
      </c>
      <c r="W84" s="8" t="s">
        <v>43</v>
      </c>
      <c r="X84" s="8" t="s">
        <v>973</v>
      </c>
      <c r="Y84" s="8">
        <v>5111150</v>
      </c>
      <c r="Z84" s="9" t="s">
        <v>974</v>
      </c>
      <c r="AA84" s="2"/>
      <c r="AB84" s="8" t="s">
        <v>146</v>
      </c>
      <c r="AC84" s="8" t="s">
        <v>455</v>
      </c>
      <c r="AD84" s="8" t="s">
        <v>399</v>
      </c>
      <c r="AE84" s="8"/>
      <c r="AF84" s="8"/>
    </row>
    <row r="85" spans="1:32" s="25" customFormat="1" ht="49.5" hidden="1" x14ac:dyDescent="0.25">
      <c r="A85" s="8" t="s">
        <v>872</v>
      </c>
      <c r="B85" s="8" t="s">
        <v>146</v>
      </c>
      <c r="C85" s="34">
        <v>185</v>
      </c>
      <c r="D85" s="8" t="s">
        <v>239</v>
      </c>
      <c r="E85" s="8"/>
      <c r="F85" s="8"/>
      <c r="G85" s="8" t="s">
        <v>344</v>
      </c>
      <c r="H85" s="8" t="s">
        <v>242</v>
      </c>
      <c r="I85" s="8" t="s">
        <v>106</v>
      </c>
      <c r="J85" s="8" t="s">
        <v>37</v>
      </c>
      <c r="K85" s="41">
        <v>1</v>
      </c>
      <c r="L85" s="8" t="s">
        <v>38</v>
      </c>
      <c r="M85" s="8">
        <v>10</v>
      </c>
      <c r="N85" s="8" t="s">
        <v>388</v>
      </c>
      <c r="O85" s="8" t="s">
        <v>1179</v>
      </c>
      <c r="P85" s="8" t="s">
        <v>54</v>
      </c>
      <c r="Q85" s="8">
        <v>0</v>
      </c>
      <c r="R85" s="8" t="s">
        <v>41</v>
      </c>
      <c r="S85" s="5"/>
      <c r="T85" s="5">
        <v>19325000</v>
      </c>
      <c r="U85" s="52">
        <f t="shared" si="6"/>
        <v>19325000</v>
      </c>
      <c r="V85" s="8" t="s">
        <v>42</v>
      </c>
      <c r="W85" s="8" t="s">
        <v>43</v>
      </c>
      <c r="X85" s="8" t="s">
        <v>350</v>
      </c>
      <c r="Y85" s="8">
        <v>5111150</v>
      </c>
      <c r="Z85" s="7" t="s">
        <v>392</v>
      </c>
      <c r="AA85" s="2"/>
      <c r="AB85" s="8" t="s">
        <v>146</v>
      </c>
      <c r="AC85" s="8" t="s">
        <v>455</v>
      </c>
      <c r="AD85" s="8" t="s">
        <v>399</v>
      </c>
      <c r="AE85" s="8"/>
      <c r="AF85" s="8"/>
    </row>
    <row r="86" spans="1:32" ht="49.5" hidden="1" x14ac:dyDescent="0.25">
      <c r="A86" s="8" t="s">
        <v>873</v>
      </c>
      <c r="B86" s="8" t="s">
        <v>146</v>
      </c>
      <c r="C86" s="34">
        <v>186</v>
      </c>
      <c r="D86" s="8" t="s">
        <v>356</v>
      </c>
      <c r="E86" s="8"/>
      <c r="F86" s="8"/>
      <c r="G86" s="8" t="s">
        <v>512</v>
      </c>
      <c r="H86" s="8" t="s">
        <v>249</v>
      </c>
      <c r="I86" s="8" t="s">
        <v>106</v>
      </c>
      <c r="J86" s="8" t="s">
        <v>163</v>
      </c>
      <c r="K86" s="41">
        <v>1</v>
      </c>
      <c r="L86" s="8" t="s">
        <v>77</v>
      </c>
      <c r="M86" s="8">
        <v>11</v>
      </c>
      <c r="N86" s="8" t="s">
        <v>388</v>
      </c>
      <c r="O86" s="8" t="s">
        <v>1179</v>
      </c>
      <c r="P86" s="8" t="s">
        <v>40</v>
      </c>
      <c r="Q86" s="8">
        <v>1</v>
      </c>
      <c r="R86" s="8" t="s">
        <v>41</v>
      </c>
      <c r="S86" s="5"/>
      <c r="T86" s="51">
        <v>39315000</v>
      </c>
      <c r="U86" s="52">
        <f t="shared" si="6"/>
        <v>39315000</v>
      </c>
      <c r="V86" s="8" t="s">
        <v>42</v>
      </c>
      <c r="W86" s="8" t="s">
        <v>43</v>
      </c>
      <c r="X86" s="8" t="s">
        <v>493</v>
      </c>
      <c r="Y86" s="8">
        <v>5111150</v>
      </c>
      <c r="Z86" s="9" t="s">
        <v>494</v>
      </c>
      <c r="AA86" s="8"/>
      <c r="AB86" s="8" t="s">
        <v>146</v>
      </c>
      <c r="AC86" s="8" t="s">
        <v>452</v>
      </c>
      <c r="AD86" s="8" t="s">
        <v>399</v>
      </c>
      <c r="AE86" s="8"/>
      <c r="AF86" s="8"/>
    </row>
    <row r="87" spans="1:32" ht="49.5" hidden="1" x14ac:dyDescent="0.25">
      <c r="A87" s="8" t="s">
        <v>874</v>
      </c>
      <c r="B87" s="8" t="s">
        <v>146</v>
      </c>
      <c r="C87" s="34">
        <v>187</v>
      </c>
      <c r="D87" s="8" t="s">
        <v>239</v>
      </c>
      <c r="E87" s="8"/>
      <c r="F87" s="8"/>
      <c r="G87" s="8" t="s">
        <v>372</v>
      </c>
      <c r="H87" s="8" t="s">
        <v>242</v>
      </c>
      <c r="I87" s="8" t="s">
        <v>106</v>
      </c>
      <c r="J87" s="8" t="s">
        <v>53</v>
      </c>
      <c r="K87" s="41">
        <v>3</v>
      </c>
      <c r="L87" s="8" t="s">
        <v>38</v>
      </c>
      <c r="M87" s="8">
        <v>9</v>
      </c>
      <c r="N87" s="8" t="s">
        <v>388</v>
      </c>
      <c r="O87" s="8" t="s">
        <v>1179</v>
      </c>
      <c r="P87" s="8" t="s">
        <v>54</v>
      </c>
      <c r="Q87" s="8">
        <v>0</v>
      </c>
      <c r="R87" s="8" t="s">
        <v>41</v>
      </c>
      <c r="S87" s="5"/>
      <c r="T87" s="5">
        <v>28630000</v>
      </c>
      <c r="U87" s="52">
        <f t="shared" si="6"/>
        <v>28630000</v>
      </c>
      <c r="V87" s="8" t="s">
        <v>42</v>
      </c>
      <c r="W87" s="8" t="s">
        <v>43</v>
      </c>
      <c r="X87" s="8" t="s">
        <v>350</v>
      </c>
      <c r="Y87" s="8">
        <v>5111150</v>
      </c>
      <c r="Z87" s="9" t="s">
        <v>390</v>
      </c>
      <c r="AA87" s="8"/>
      <c r="AB87" s="8" t="s">
        <v>146</v>
      </c>
      <c r="AC87" s="8" t="s">
        <v>455</v>
      </c>
      <c r="AD87" s="8" t="s">
        <v>399</v>
      </c>
      <c r="AE87" s="8"/>
      <c r="AF87" s="8"/>
    </row>
    <row r="88" spans="1:32" s="25" customFormat="1" ht="49.5" hidden="1" x14ac:dyDescent="0.25">
      <c r="A88" s="8" t="s">
        <v>875</v>
      </c>
      <c r="B88" s="8" t="s">
        <v>146</v>
      </c>
      <c r="C88" s="34">
        <v>188</v>
      </c>
      <c r="D88" s="8" t="s">
        <v>239</v>
      </c>
      <c r="E88" s="8"/>
      <c r="F88" s="8"/>
      <c r="G88" s="8" t="s">
        <v>373</v>
      </c>
      <c r="H88" s="8" t="s">
        <v>242</v>
      </c>
      <c r="I88" s="8" t="s">
        <v>106</v>
      </c>
      <c r="J88" s="8" t="s">
        <v>37</v>
      </c>
      <c r="K88" s="41">
        <v>1</v>
      </c>
      <c r="L88" s="8" t="s">
        <v>38</v>
      </c>
      <c r="M88" s="8">
        <v>10</v>
      </c>
      <c r="N88" s="8" t="s">
        <v>388</v>
      </c>
      <c r="O88" s="8" t="s">
        <v>1179</v>
      </c>
      <c r="P88" s="8" t="s">
        <v>54</v>
      </c>
      <c r="Q88" s="8">
        <v>0</v>
      </c>
      <c r="R88" s="8" t="s">
        <v>41</v>
      </c>
      <c r="S88" s="5"/>
      <c r="T88" s="5">
        <v>21472000</v>
      </c>
      <c r="U88" s="52">
        <f t="shared" si="6"/>
        <v>21472000</v>
      </c>
      <c r="V88" s="8" t="s">
        <v>42</v>
      </c>
      <c r="W88" s="8" t="s">
        <v>43</v>
      </c>
      <c r="X88" s="8" t="s">
        <v>350</v>
      </c>
      <c r="Y88" s="8">
        <v>5111150</v>
      </c>
      <c r="Z88" s="7" t="s">
        <v>392</v>
      </c>
      <c r="AA88" s="8"/>
      <c r="AB88" s="8" t="s">
        <v>146</v>
      </c>
      <c r="AC88" s="8" t="s">
        <v>455</v>
      </c>
      <c r="AD88" s="8" t="s">
        <v>399</v>
      </c>
      <c r="AE88" s="8"/>
      <c r="AF88" s="8"/>
    </row>
    <row r="89" spans="1:32" s="25" customFormat="1" ht="49.5" hidden="1" x14ac:dyDescent="0.25">
      <c r="A89" s="8" t="s">
        <v>876</v>
      </c>
      <c r="B89" s="8" t="s">
        <v>146</v>
      </c>
      <c r="C89" s="34">
        <v>189</v>
      </c>
      <c r="D89" s="8" t="s">
        <v>239</v>
      </c>
      <c r="E89" s="8"/>
      <c r="F89" s="8"/>
      <c r="G89" s="8" t="s">
        <v>345</v>
      </c>
      <c r="H89" s="8" t="s">
        <v>242</v>
      </c>
      <c r="I89" s="8" t="s">
        <v>106</v>
      </c>
      <c r="J89" s="8" t="s">
        <v>53</v>
      </c>
      <c r="K89" s="41">
        <v>3</v>
      </c>
      <c r="L89" s="8" t="s">
        <v>38</v>
      </c>
      <c r="M89" s="8">
        <v>9</v>
      </c>
      <c r="N89" s="8" t="s">
        <v>388</v>
      </c>
      <c r="O89" s="8" t="s">
        <v>1179</v>
      </c>
      <c r="P89" s="8" t="s">
        <v>54</v>
      </c>
      <c r="Q89" s="8">
        <v>0</v>
      </c>
      <c r="R89" s="8" t="s">
        <v>41</v>
      </c>
      <c r="S89" s="5"/>
      <c r="T89" s="5">
        <v>16462000</v>
      </c>
      <c r="U89" s="52">
        <f t="shared" si="6"/>
        <v>16462000</v>
      </c>
      <c r="V89" s="8" t="s">
        <v>42</v>
      </c>
      <c r="W89" s="8" t="s">
        <v>43</v>
      </c>
      <c r="X89" s="8" t="s">
        <v>354</v>
      </c>
      <c r="Y89" s="8">
        <v>5111150</v>
      </c>
      <c r="Z89" s="9" t="s">
        <v>391</v>
      </c>
      <c r="AA89" s="8"/>
      <c r="AB89" s="8" t="s">
        <v>146</v>
      </c>
      <c r="AC89" s="8" t="s">
        <v>455</v>
      </c>
      <c r="AD89" s="8" t="s">
        <v>399</v>
      </c>
      <c r="AE89" s="8"/>
      <c r="AF89" s="8"/>
    </row>
    <row r="90" spans="1:32" s="25" customFormat="1" ht="49.5" hidden="1" x14ac:dyDescent="0.25">
      <c r="A90" s="8" t="s">
        <v>877</v>
      </c>
      <c r="B90" s="8" t="s">
        <v>146</v>
      </c>
      <c r="C90" s="34">
        <v>190</v>
      </c>
      <c r="D90" s="8" t="s">
        <v>239</v>
      </c>
      <c r="E90" s="8"/>
      <c r="F90" s="8"/>
      <c r="G90" s="8" t="s">
        <v>244</v>
      </c>
      <c r="H90" s="8" t="s">
        <v>242</v>
      </c>
      <c r="I90" s="8" t="s">
        <v>106</v>
      </c>
      <c r="J90" s="8" t="s">
        <v>63</v>
      </c>
      <c r="K90" s="41">
        <v>2</v>
      </c>
      <c r="L90" s="8" t="s">
        <v>38</v>
      </c>
      <c r="M90" s="8">
        <v>10</v>
      </c>
      <c r="N90" s="8" t="s">
        <v>388</v>
      </c>
      <c r="O90" s="8" t="s">
        <v>1179</v>
      </c>
      <c r="P90" s="8" t="s">
        <v>54</v>
      </c>
      <c r="Q90" s="8">
        <v>0</v>
      </c>
      <c r="R90" s="8" t="s">
        <v>41</v>
      </c>
      <c r="S90" s="5"/>
      <c r="T90" s="5">
        <v>41513000</v>
      </c>
      <c r="U90" s="52">
        <f t="shared" si="6"/>
        <v>41513000</v>
      </c>
      <c r="V90" s="8" t="s">
        <v>42</v>
      </c>
      <c r="W90" s="8" t="s">
        <v>43</v>
      </c>
      <c r="X90" s="8" t="s">
        <v>354</v>
      </c>
      <c r="Y90" s="8">
        <v>5111150</v>
      </c>
      <c r="Z90" s="9" t="s">
        <v>391</v>
      </c>
      <c r="AA90" s="8"/>
      <c r="AB90" s="8" t="s">
        <v>146</v>
      </c>
      <c r="AC90" s="8" t="s">
        <v>455</v>
      </c>
      <c r="AD90" s="8" t="s">
        <v>399</v>
      </c>
      <c r="AE90" s="8"/>
      <c r="AF90" s="8"/>
    </row>
    <row r="91" spans="1:32" ht="49.5" hidden="1" x14ac:dyDescent="0.25">
      <c r="A91" s="8" t="s">
        <v>878</v>
      </c>
      <c r="B91" s="8" t="s">
        <v>146</v>
      </c>
      <c r="C91" s="34">
        <v>191</v>
      </c>
      <c r="D91" s="8" t="s">
        <v>239</v>
      </c>
      <c r="E91" s="8"/>
      <c r="F91" s="8"/>
      <c r="G91" s="8" t="s">
        <v>374</v>
      </c>
      <c r="H91" s="8" t="s">
        <v>242</v>
      </c>
      <c r="I91" s="8" t="s">
        <v>106</v>
      </c>
      <c r="J91" s="8" t="s">
        <v>63</v>
      </c>
      <c r="K91" s="41">
        <v>2</v>
      </c>
      <c r="L91" s="8" t="s">
        <v>38</v>
      </c>
      <c r="M91" s="8">
        <v>10.5</v>
      </c>
      <c r="N91" s="8" t="s">
        <v>388</v>
      </c>
      <c r="O91" s="8" t="s">
        <v>1179</v>
      </c>
      <c r="P91" s="8" t="s">
        <v>54</v>
      </c>
      <c r="Q91" s="8">
        <v>0</v>
      </c>
      <c r="R91" s="8" t="s">
        <v>41</v>
      </c>
      <c r="S91" s="5"/>
      <c r="T91" s="5">
        <v>28630000</v>
      </c>
      <c r="U91" s="52">
        <f t="shared" si="6"/>
        <v>28630000</v>
      </c>
      <c r="V91" s="8" t="s">
        <v>42</v>
      </c>
      <c r="W91" s="8" t="s">
        <v>43</v>
      </c>
      <c r="X91" s="8" t="s">
        <v>350</v>
      </c>
      <c r="Y91" s="8">
        <v>5111150</v>
      </c>
      <c r="Z91" s="9" t="s">
        <v>390</v>
      </c>
      <c r="AA91" s="2"/>
      <c r="AB91" s="8" t="s">
        <v>146</v>
      </c>
      <c r="AC91" s="8" t="s">
        <v>455</v>
      </c>
      <c r="AD91" s="8" t="s">
        <v>399</v>
      </c>
      <c r="AE91" s="8"/>
      <c r="AF91" s="8"/>
    </row>
    <row r="92" spans="1:32" ht="49.5" hidden="1" x14ac:dyDescent="0.25">
      <c r="A92" s="8" t="s">
        <v>879</v>
      </c>
      <c r="B92" s="8" t="s">
        <v>146</v>
      </c>
      <c r="C92" s="34">
        <v>192</v>
      </c>
      <c r="D92" s="8" t="s">
        <v>239</v>
      </c>
      <c r="E92" s="8"/>
      <c r="F92" s="8"/>
      <c r="G92" s="8" t="s">
        <v>245</v>
      </c>
      <c r="H92" s="8" t="s">
        <v>242</v>
      </c>
      <c r="I92" s="8" t="s">
        <v>106</v>
      </c>
      <c r="J92" s="8" t="s">
        <v>74</v>
      </c>
      <c r="K92" s="41">
        <v>4</v>
      </c>
      <c r="L92" s="8" t="s">
        <v>38</v>
      </c>
      <c r="M92" s="8">
        <v>8</v>
      </c>
      <c r="N92" s="8" t="s">
        <v>388</v>
      </c>
      <c r="O92" s="8" t="s">
        <v>1179</v>
      </c>
      <c r="P92" s="8" t="s">
        <v>54</v>
      </c>
      <c r="Q92" s="8">
        <v>0</v>
      </c>
      <c r="R92" s="8" t="s">
        <v>41</v>
      </c>
      <c r="S92" s="5"/>
      <c r="T92" s="5">
        <v>21472000</v>
      </c>
      <c r="U92" s="52">
        <f t="shared" si="6"/>
        <v>21472000</v>
      </c>
      <c r="V92" s="8" t="s">
        <v>42</v>
      </c>
      <c r="W92" s="8" t="s">
        <v>43</v>
      </c>
      <c r="X92" s="8" t="s">
        <v>354</v>
      </c>
      <c r="Y92" s="8">
        <v>5111150</v>
      </c>
      <c r="Z92" s="9" t="s">
        <v>391</v>
      </c>
      <c r="AA92" s="8"/>
      <c r="AB92" s="8" t="s">
        <v>146</v>
      </c>
      <c r="AC92" s="8" t="s">
        <v>455</v>
      </c>
      <c r="AD92" s="8" t="s">
        <v>399</v>
      </c>
      <c r="AE92" s="8"/>
      <c r="AF92" s="8"/>
    </row>
    <row r="93" spans="1:32" ht="49.5" hidden="1" x14ac:dyDescent="0.25">
      <c r="A93" s="8" t="s">
        <v>880</v>
      </c>
      <c r="B93" s="8" t="s">
        <v>146</v>
      </c>
      <c r="C93" s="34">
        <v>193</v>
      </c>
      <c r="D93" s="8">
        <v>40101701</v>
      </c>
      <c r="E93" s="8"/>
      <c r="F93" s="8"/>
      <c r="G93" s="8" t="s">
        <v>253</v>
      </c>
      <c r="H93" s="8" t="s">
        <v>249</v>
      </c>
      <c r="I93" s="8" t="s">
        <v>106</v>
      </c>
      <c r="J93" s="8" t="s">
        <v>53</v>
      </c>
      <c r="K93" s="41">
        <v>3</v>
      </c>
      <c r="L93" s="8" t="s">
        <v>38</v>
      </c>
      <c r="M93" s="8">
        <v>8</v>
      </c>
      <c r="N93" s="8" t="s">
        <v>388</v>
      </c>
      <c r="O93" s="8" t="s">
        <v>1179</v>
      </c>
      <c r="P93" s="8" t="s">
        <v>40</v>
      </c>
      <c r="Q93" s="8">
        <v>1</v>
      </c>
      <c r="R93" s="8" t="s">
        <v>41</v>
      </c>
      <c r="S93" s="5"/>
      <c r="T93" s="51">
        <v>6516000</v>
      </c>
      <c r="U93" s="52">
        <f t="shared" si="6"/>
        <v>6516000</v>
      </c>
      <c r="V93" s="8" t="s">
        <v>42</v>
      </c>
      <c r="W93" s="8" t="s">
        <v>43</v>
      </c>
      <c r="X93" s="8" t="s">
        <v>493</v>
      </c>
      <c r="Y93" s="8">
        <v>5111150</v>
      </c>
      <c r="Z93" s="9" t="s">
        <v>494</v>
      </c>
      <c r="AA93" s="8"/>
      <c r="AB93" s="8" t="s">
        <v>146</v>
      </c>
      <c r="AC93" s="8" t="s">
        <v>452</v>
      </c>
      <c r="AD93" s="8" t="s">
        <v>399</v>
      </c>
      <c r="AE93" s="8"/>
      <c r="AF93" s="8"/>
    </row>
    <row r="94" spans="1:32" ht="49.5" hidden="1" x14ac:dyDescent="0.25">
      <c r="A94" s="8" t="s">
        <v>881</v>
      </c>
      <c r="B94" s="8" t="s">
        <v>146</v>
      </c>
      <c r="C94" s="34">
        <v>195</v>
      </c>
      <c r="D94" s="8" t="s">
        <v>1186</v>
      </c>
      <c r="E94" s="8"/>
      <c r="F94" s="8"/>
      <c r="G94" s="8" t="s">
        <v>375</v>
      </c>
      <c r="H94" s="8" t="s">
        <v>254</v>
      </c>
      <c r="I94" s="8" t="s">
        <v>106</v>
      </c>
      <c r="J94" s="8" t="s">
        <v>53</v>
      </c>
      <c r="K94" s="41">
        <v>3</v>
      </c>
      <c r="L94" s="8" t="s">
        <v>38</v>
      </c>
      <c r="M94" s="8">
        <v>9</v>
      </c>
      <c r="N94" s="8" t="s">
        <v>388</v>
      </c>
      <c r="O94" s="8" t="s">
        <v>1179</v>
      </c>
      <c r="P94" s="8" t="s">
        <v>54</v>
      </c>
      <c r="Q94" s="8">
        <v>0</v>
      </c>
      <c r="R94" s="8" t="s">
        <v>41</v>
      </c>
      <c r="S94" s="5"/>
      <c r="T94" s="5">
        <v>30000000</v>
      </c>
      <c r="U94" s="52">
        <f t="shared" si="6"/>
        <v>30000000</v>
      </c>
      <c r="V94" s="8" t="s">
        <v>42</v>
      </c>
      <c r="W94" s="8" t="s">
        <v>43</v>
      </c>
      <c r="X94" s="8" t="s">
        <v>359</v>
      </c>
      <c r="Y94" s="8">
        <v>5111150</v>
      </c>
      <c r="Z94" s="9" t="s">
        <v>364</v>
      </c>
      <c r="AA94" s="8"/>
      <c r="AB94" s="8" t="s">
        <v>146</v>
      </c>
      <c r="AC94" s="8" t="s">
        <v>455</v>
      </c>
      <c r="AD94" s="8" t="s">
        <v>399</v>
      </c>
      <c r="AE94" s="8"/>
      <c r="AF94" s="8"/>
    </row>
    <row r="95" spans="1:32" ht="280.5" hidden="1" x14ac:dyDescent="0.25">
      <c r="A95" s="8" t="s">
        <v>882</v>
      </c>
      <c r="B95" s="8" t="s">
        <v>146</v>
      </c>
      <c r="C95" s="34">
        <v>196</v>
      </c>
      <c r="D95" s="8">
        <v>40141700</v>
      </c>
      <c r="E95" s="8"/>
      <c r="F95" s="8"/>
      <c r="G95" s="8" t="s">
        <v>376</v>
      </c>
      <c r="H95" s="8" t="s">
        <v>255</v>
      </c>
      <c r="I95" s="8" t="s">
        <v>106</v>
      </c>
      <c r="J95" s="8" t="s">
        <v>63</v>
      </c>
      <c r="K95" s="41">
        <v>2</v>
      </c>
      <c r="L95" s="8" t="s">
        <v>38</v>
      </c>
      <c r="M95" s="8">
        <v>8</v>
      </c>
      <c r="N95" s="8" t="s">
        <v>154</v>
      </c>
      <c r="O95" s="8" t="s">
        <v>1182</v>
      </c>
      <c r="P95" s="8" t="s">
        <v>527</v>
      </c>
      <c r="Q95" s="8">
        <v>1</v>
      </c>
      <c r="R95" s="8" t="s">
        <v>41</v>
      </c>
      <c r="S95" s="5"/>
      <c r="T95" s="5">
        <v>148600000</v>
      </c>
      <c r="U95" s="52">
        <f t="shared" si="6"/>
        <v>148600000</v>
      </c>
      <c r="V95" s="8" t="s">
        <v>42</v>
      </c>
      <c r="W95" s="8" t="s">
        <v>43</v>
      </c>
      <c r="X95" s="5" t="s">
        <v>387</v>
      </c>
      <c r="Y95" s="8">
        <v>5111150</v>
      </c>
      <c r="Z95" s="9" t="s">
        <v>494</v>
      </c>
      <c r="AA95" s="8"/>
      <c r="AB95" s="8" t="s">
        <v>146</v>
      </c>
      <c r="AC95" s="8" t="s">
        <v>982</v>
      </c>
      <c r="AD95" s="8" t="s">
        <v>399</v>
      </c>
      <c r="AE95" s="8"/>
      <c r="AF95" s="8"/>
    </row>
    <row r="96" spans="1:32" s="25" customFormat="1" ht="66" hidden="1" x14ac:dyDescent="0.25">
      <c r="A96" s="8" t="s">
        <v>883</v>
      </c>
      <c r="B96" s="8" t="s">
        <v>146</v>
      </c>
      <c r="C96" s="34">
        <v>197</v>
      </c>
      <c r="D96" s="8">
        <v>40101701</v>
      </c>
      <c r="E96" s="8"/>
      <c r="F96" s="8"/>
      <c r="G96" s="8" t="s">
        <v>384</v>
      </c>
      <c r="H96" s="8" t="s">
        <v>385</v>
      </c>
      <c r="I96" s="8" t="s">
        <v>106</v>
      </c>
      <c r="J96" s="8" t="s">
        <v>63</v>
      </c>
      <c r="K96" s="41">
        <v>2</v>
      </c>
      <c r="L96" s="8" t="s">
        <v>47</v>
      </c>
      <c r="M96" s="8">
        <v>6</v>
      </c>
      <c r="N96" s="8" t="s">
        <v>154</v>
      </c>
      <c r="O96" s="8" t="s">
        <v>1182</v>
      </c>
      <c r="P96" s="8" t="s">
        <v>54</v>
      </c>
      <c r="Q96" s="8">
        <v>0</v>
      </c>
      <c r="R96" s="8" t="s">
        <v>41</v>
      </c>
      <c r="S96" s="5"/>
      <c r="T96" s="5">
        <v>95000000</v>
      </c>
      <c r="U96" s="52">
        <f t="shared" si="6"/>
        <v>95000000</v>
      </c>
      <c r="V96" s="8" t="s">
        <v>42</v>
      </c>
      <c r="W96" s="8" t="s">
        <v>43</v>
      </c>
      <c r="X96" s="8" t="s">
        <v>493</v>
      </c>
      <c r="Y96" s="8">
        <v>5111150</v>
      </c>
      <c r="Z96" s="9" t="s">
        <v>494</v>
      </c>
      <c r="AA96" s="8"/>
      <c r="AB96" s="8" t="s">
        <v>146</v>
      </c>
      <c r="AC96" s="59" t="s">
        <v>981</v>
      </c>
      <c r="AD96" s="8" t="s">
        <v>399</v>
      </c>
      <c r="AE96" s="8"/>
      <c r="AF96" s="8"/>
    </row>
    <row r="97" spans="1:32" ht="66" hidden="1" x14ac:dyDescent="0.25">
      <c r="A97" s="8" t="s">
        <v>884</v>
      </c>
      <c r="B97" s="8" t="s">
        <v>146</v>
      </c>
      <c r="C97" s="34">
        <v>198</v>
      </c>
      <c r="D97" s="8" t="s">
        <v>357</v>
      </c>
      <c r="E97" s="8"/>
      <c r="F97" s="8"/>
      <c r="G97" s="8" t="s">
        <v>347</v>
      </c>
      <c r="H97" s="8" t="s">
        <v>258</v>
      </c>
      <c r="I97" s="8" t="s">
        <v>106</v>
      </c>
      <c r="J97" s="8" t="s">
        <v>63</v>
      </c>
      <c r="K97" s="41">
        <v>2</v>
      </c>
      <c r="L97" s="8" t="s">
        <v>38</v>
      </c>
      <c r="M97" s="8">
        <v>9</v>
      </c>
      <c r="N97" s="8" t="s">
        <v>154</v>
      </c>
      <c r="O97" s="8" t="s">
        <v>1182</v>
      </c>
      <c r="P97" s="8" t="s">
        <v>54</v>
      </c>
      <c r="Q97" s="8">
        <v>0</v>
      </c>
      <c r="R97" s="8" t="s">
        <v>41</v>
      </c>
      <c r="S97" s="5"/>
      <c r="T97" s="5">
        <v>120000000</v>
      </c>
      <c r="U97" s="52">
        <f t="shared" si="6"/>
        <v>120000000</v>
      </c>
      <c r="V97" s="8" t="s">
        <v>42</v>
      </c>
      <c r="W97" s="8" t="s">
        <v>43</v>
      </c>
      <c r="X97" s="8" t="s">
        <v>493</v>
      </c>
      <c r="Y97" s="8">
        <v>5111150</v>
      </c>
      <c r="Z97" s="9" t="s">
        <v>494</v>
      </c>
      <c r="AA97" s="8"/>
      <c r="AB97" s="8" t="s">
        <v>146</v>
      </c>
      <c r="AC97" s="8" t="s">
        <v>455</v>
      </c>
      <c r="AD97" s="8" t="s">
        <v>399</v>
      </c>
      <c r="AE97" s="8"/>
      <c r="AF97" s="8"/>
    </row>
    <row r="98" spans="1:32" s="25" customFormat="1" ht="49.5" hidden="1" x14ac:dyDescent="0.25">
      <c r="A98" s="8" t="s">
        <v>885</v>
      </c>
      <c r="B98" s="8" t="s">
        <v>146</v>
      </c>
      <c r="C98" s="34">
        <v>199</v>
      </c>
      <c r="D98" s="8" t="s">
        <v>1070</v>
      </c>
      <c r="E98" s="8"/>
      <c r="F98" s="8"/>
      <c r="G98" s="8" t="s">
        <v>348</v>
      </c>
      <c r="H98" s="8" t="s">
        <v>259</v>
      </c>
      <c r="I98" s="8" t="s">
        <v>106</v>
      </c>
      <c r="J98" s="8" t="s">
        <v>53</v>
      </c>
      <c r="K98" s="41">
        <v>3</v>
      </c>
      <c r="L98" s="8" t="s">
        <v>76</v>
      </c>
      <c r="M98" s="8">
        <v>4</v>
      </c>
      <c r="N98" s="8" t="s">
        <v>388</v>
      </c>
      <c r="O98" s="8" t="s">
        <v>1179</v>
      </c>
      <c r="P98" s="8" t="s">
        <v>54</v>
      </c>
      <c r="Q98" s="8">
        <v>0</v>
      </c>
      <c r="R98" s="8" t="s">
        <v>41</v>
      </c>
      <c r="S98" s="5"/>
      <c r="T98" s="5">
        <v>10000000</v>
      </c>
      <c r="U98" s="52">
        <f t="shared" si="6"/>
        <v>10000000</v>
      </c>
      <c r="V98" s="8" t="s">
        <v>42</v>
      </c>
      <c r="W98" s="8" t="s">
        <v>43</v>
      </c>
      <c r="X98" s="8" t="s">
        <v>397</v>
      </c>
      <c r="Y98" s="8">
        <v>5111150</v>
      </c>
      <c r="Z98" s="9" t="s">
        <v>398</v>
      </c>
      <c r="AA98" s="8"/>
      <c r="AB98" s="8" t="s">
        <v>146</v>
      </c>
      <c r="AC98" s="8" t="s">
        <v>455</v>
      </c>
      <c r="AD98" s="8" t="s">
        <v>399</v>
      </c>
      <c r="AE98" s="8"/>
      <c r="AF98" s="8"/>
    </row>
    <row r="99" spans="1:32" ht="66" hidden="1" x14ac:dyDescent="0.25">
      <c r="A99" s="8" t="s">
        <v>886</v>
      </c>
      <c r="B99" s="8" t="s">
        <v>146</v>
      </c>
      <c r="C99" s="34">
        <v>200</v>
      </c>
      <c r="D99" s="8">
        <v>72154302</v>
      </c>
      <c r="E99" s="8"/>
      <c r="F99" s="8"/>
      <c r="G99" s="8" t="s">
        <v>349</v>
      </c>
      <c r="H99" s="8" t="s">
        <v>260</v>
      </c>
      <c r="I99" s="8" t="s">
        <v>106</v>
      </c>
      <c r="J99" s="8" t="s">
        <v>63</v>
      </c>
      <c r="K99" s="41">
        <v>2</v>
      </c>
      <c r="L99" s="8" t="s">
        <v>38</v>
      </c>
      <c r="M99" s="8">
        <v>9</v>
      </c>
      <c r="N99" s="8" t="s">
        <v>154</v>
      </c>
      <c r="O99" s="8" t="s">
        <v>1182</v>
      </c>
      <c r="P99" s="8" t="s">
        <v>54</v>
      </c>
      <c r="Q99" s="8">
        <v>0</v>
      </c>
      <c r="R99" s="8" t="s">
        <v>41</v>
      </c>
      <c r="S99" s="5"/>
      <c r="T99" s="5">
        <v>80000000</v>
      </c>
      <c r="U99" s="52">
        <f t="shared" si="6"/>
        <v>80000000</v>
      </c>
      <c r="V99" s="8" t="s">
        <v>42</v>
      </c>
      <c r="W99" s="8" t="s">
        <v>43</v>
      </c>
      <c r="X99" s="8" t="s">
        <v>493</v>
      </c>
      <c r="Y99" s="8">
        <v>5111150</v>
      </c>
      <c r="Z99" s="9" t="s">
        <v>494</v>
      </c>
      <c r="AA99" s="8"/>
      <c r="AB99" s="8" t="s">
        <v>146</v>
      </c>
      <c r="AC99" s="8" t="s">
        <v>455</v>
      </c>
      <c r="AD99" s="8" t="s">
        <v>399</v>
      </c>
      <c r="AE99" s="8"/>
      <c r="AF99" s="8"/>
    </row>
    <row r="100" spans="1:32" ht="178.5" hidden="1" customHeight="1" x14ac:dyDescent="0.25">
      <c r="A100" s="8" t="s">
        <v>887</v>
      </c>
      <c r="B100" s="8" t="s">
        <v>146</v>
      </c>
      <c r="C100" s="34">
        <v>201</v>
      </c>
      <c r="D100" s="8" t="s">
        <v>142</v>
      </c>
      <c r="E100" s="8"/>
      <c r="F100" s="8"/>
      <c r="G100" s="8" t="s">
        <v>486</v>
      </c>
      <c r="H100" s="8" t="s">
        <v>35</v>
      </c>
      <c r="I100" s="8" t="s">
        <v>267</v>
      </c>
      <c r="J100" s="8" t="s">
        <v>37</v>
      </c>
      <c r="K100" s="41">
        <v>1</v>
      </c>
      <c r="L100" s="8" t="s">
        <v>66</v>
      </c>
      <c r="M100" s="8">
        <v>4</v>
      </c>
      <c r="N100" s="8" t="s">
        <v>39</v>
      </c>
      <c r="O100" s="8" t="s">
        <v>1177</v>
      </c>
      <c r="P100" s="8" t="s">
        <v>40</v>
      </c>
      <c r="Q100" s="8">
        <v>1</v>
      </c>
      <c r="R100" s="8" t="s">
        <v>41</v>
      </c>
      <c r="S100" s="5">
        <v>7000000</v>
      </c>
      <c r="T100" s="5">
        <f>+M100*S100</f>
        <v>28000000</v>
      </c>
      <c r="U100" s="52">
        <f t="shared" si="6"/>
        <v>28000000</v>
      </c>
      <c r="V100" s="8" t="s">
        <v>42</v>
      </c>
      <c r="W100" s="8" t="s">
        <v>43</v>
      </c>
      <c r="X100" s="8" t="s">
        <v>414</v>
      </c>
      <c r="Y100" s="8">
        <v>5111150</v>
      </c>
      <c r="Z100" s="7" t="s">
        <v>1185</v>
      </c>
      <c r="AA100" s="8"/>
      <c r="AB100" s="8" t="s">
        <v>146</v>
      </c>
      <c r="AC100" s="8" t="s">
        <v>405</v>
      </c>
      <c r="AD100" s="8" t="s">
        <v>399</v>
      </c>
      <c r="AE100" s="8"/>
      <c r="AF100" s="8"/>
    </row>
    <row r="101" spans="1:32" ht="175.5" hidden="1" customHeight="1" x14ac:dyDescent="0.25">
      <c r="A101" s="8" t="s">
        <v>889</v>
      </c>
      <c r="B101" s="8" t="s">
        <v>146</v>
      </c>
      <c r="C101" s="34">
        <v>203</v>
      </c>
      <c r="D101" s="8" t="s">
        <v>1071</v>
      </c>
      <c r="E101" s="8"/>
      <c r="F101" s="8"/>
      <c r="G101" s="8" t="s">
        <v>487</v>
      </c>
      <c r="H101" s="8" t="s">
        <v>35</v>
      </c>
      <c r="I101" s="8" t="s">
        <v>143</v>
      </c>
      <c r="J101" s="8" t="s">
        <v>37</v>
      </c>
      <c r="K101" s="41">
        <v>1</v>
      </c>
      <c r="L101" s="8" t="s">
        <v>66</v>
      </c>
      <c r="M101" s="8">
        <v>4</v>
      </c>
      <c r="N101" s="8" t="s">
        <v>39</v>
      </c>
      <c r="O101" s="8" t="s">
        <v>1177</v>
      </c>
      <c r="P101" s="8" t="s">
        <v>40</v>
      </c>
      <c r="Q101" s="8">
        <v>1</v>
      </c>
      <c r="R101" s="8" t="s">
        <v>41</v>
      </c>
      <c r="S101" s="5">
        <v>12000000</v>
      </c>
      <c r="T101" s="5">
        <f>+M101*S101</f>
        <v>48000000</v>
      </c>
      <c r="U101" s="52">
        <f t="shared" si="6"/>
        <v>48000000</v>
      </c>
      <c r="V101" s="8" t="s">
        <v>42</v>
      </c>
      <c r="W101" s="8" t="s">
        <v>43</v>
      </c>
      <c r="X101" s="8" t="s">
        <v>1110</v>
      </c>
      <c r="Y101" s="8">
        <v>5111150</v>
      </c>
      <c r="Z101" s="9" t="s">
        <v>1111</v>
      </c>
      <c r="AA101" s="8"/>
      <c r="AB101" s="8" t="s">
        <v>146</v>
      </c>
      <c r="AC101" s="8" t="s">
        <v>405</v>
      </c>
      <c r="AD101" s="8" t="s">
        <v>399</v>
      </c>
      <c r="AE101" s="8"/>
      <c r="AF101" s="8"/>
    </row>
    <row r="102" spans="1:32" ht="160.5" hidden="1" customHeight="1" x14ac:dyDescent="0.25">
      <c r="A102" s="8" t="s">
        <v>890</v>
      </c>
      <c r="B102" s="8" t="s">
        <v>146</v>
      </c>
      <c r="C102" s="34">
        <v>204</v>
      </c>
      <c r="D102" s="8" t="s">
        <v>1071</v>
      </c>
      <c r="E102" s="8"/>
      <c r="F102" s="8"/>
      <c r="G102" s="8" t="s">
        <v>488</v>
      </c>
      <c r="H102" s="8" t="s">
        <v>35</v>
      </c>
      <c r="I102" s="8" t="s">
        <v>269</v>
      </c>
      <c r="J102" s="8" t="s">
        <v>37</v>
      </c>
      <c r="K102" s="41">
        <v>1</v>
      </c>
      <c r="L102" s="8" t="s">
        <v>66</v>
      </c>
      <c r="M102" s="8">
        <v>4</v>
      </c>
      <c r="N102" s="8" t="s">
        <v>39</v>
      </c>
      <c r="O102" s="8" t="s">
        <v>1177</v>
      </c>
      <c r="P102" s="8" t="s">
        <v>40</v>
      </c>
      <c r="Q102" s="8">
        <v>1</v>
      </c>
      <c r="R102" s="8" t="s">
        <v>41</v>
      </c>
      <c r="S102" s="5">
        <v>8000000</v>
      </c>
      <c r="T102" s="5">
        <f>+M102*S102</f>
        <v>32000000</v>
      </c>
      <c r="U102" s="52">
        <f t="shared" si="6"/>
        <v>32000000</v>
      </c>
      <c r="V102" s="8" t="s">
        <v>42</v>
      </c>
      <c r="W102" s="8" t="s">
        <v>43</v>
      </c>
      <c r="X102" s="8" t="s">
        <v>352</v>
      </c>
      <c r="Y102" s="8">
        <v>5111150</v>
      </c>
      <c r="Z102" s="7" t="s">
        <v>393</v>
      </c>
      <c r="AA102" s="8"/>
      <c r="AB102" s="8" t="s">
        <v>146</v>
      </c>
      <c r="AC102" s="8" t="s">
        <v>405</v>
      </c>
      <c r="AD102" s="8" t="s">
        <v>399</v>
      </c>
      <c r="AE102" s="8"/>
      <c r="AF102" s="8"/>
    </row>
    <row r="103" spans="1:32" ht="112.5" hidden="1" customHeight="1" x14ac:dyDescent="0.25">
      <c r="A103" s="8" t="s">
        <v>891</v>
      </c>
      <c r="B103" s="8" t="s">
        <v>146</v>
      </c>
      <c r="C103" s="34">
        <v>205</v>
      </c>
      <c r="D103" s="8" t="s">
        <v>1071</v>
      </c>
      <c r="E103" s="8"/>
      <c r="F103" s="8"/>
      <c r="G103" s="8" t="s">
        <v>489</v>
      </c>
      <c r="H103" s="8" t="s">
        <v>35</v>
      </c>
      <c r="I103" s="8" t="s">
        <v>270</v>
      </c>
      <c r="J103" s="8" t="s">
        <v>37</v>
      </c>
      <c r="K103" s="41">
        <v>1</v>
      </c>
      <c r="L103" s="8" t="s">
        <v>66</v>
      </c>
      <c r="M103" s="8">
        <v>4</v>
      </c>
      <c r="N103" s="8" t="s">
        <v>39</v>
      </c>
      <c r="O103" s="8" t="s">
        <v>1177</v>
      </c>
      <c r="P103" s="8" t="s">
        <v>40</v>
      </c>
      <c r="Q103" s="8">
        <v>1</v>
      </c>
      <c r="R103" s="8" t="s">
        <v>41</v>
      </c>
      <c r="S103" s="5">
        <v>7000000</v>
      </c>
      <c r="T103" s="5">
        <f>+M103*S103</f>
        <v>28000000</v>
      </c>
      <c r="U103" s="52">
        <f t="shared" si="6"/>
        <v>28000000</v>
      </c>
      <c r="V103" s="8" t="s">
        <v>42</v>
      </c>
      <c r="W103" s="8" t="s">
        <v>43</v>
      </c>
      <c r="X103" s="8" t="s">
        <v>352</v>
      </c>
      <c r="Y103" s="8">
        <v>5111150</v>
      </c>
      <c r="Z103" s="7" t="s">
        <v>393</v>
      </c>
      <c r="AA103" s="8"/>
      <c r="AB103" s="8" t="s">
        <v>146</v>
      </c>
      <c r="AC103" s="8" t="s">
        <v>405</v>
      </c>
      <c r="AD103" s="8" t="s">
        <v>399</v>
      </c>
      <c r="AE103" s="8"/>
      <c r="AF103" s="8"/>
    </row>
    <row r="104" spans="1:32" ht="82.5" hidden="1" x14ac:dyDescent="0.25">
      <c r="A104" s="8" t="s">
        <v>892</v>
      </c>
      <c r="B104" s="8" t="s">
        <v>146</v>
      </c>
      <c r="C104" s="34">
        <v>206</v>
      </c>
      <c r="D104" s="8" t="s">
        <v>271</v>
      </c>
      <c r="E104" s="8"/>
      <c r="F104" s="8"/>
      <c r="G104" s="8" t="s">
        <v>272</v>
      </c>
      <c r="H104" s="8" t="s">
        <v>273</v>
      </c>
      <c r="I104" s="8" t="s">
        <v>106</v>
      </c>
      <c r="J104" s="8" t="s">
        <v>37</v>
      </c>
      <c r="K104" s="41">
        <v>1</v>
      </c>
      <c r="L104" s="8" t="s">
        <v>50</v>
      </c>
      <c r="M104" s="8">
        <v>6</v>
      </c>
      <c r="N104" s="8" t="s">
        <v>183</v>
      </c>
      <c r="O104" s="8" t="s">
        <v>1175</v>
      </c>
      <c r="P104" s="8" t="s">
        <v>54</v>
      </c>
      <c r="Q104" s="8">
        <v>0</v>
      </c>
      <c r="R104" s="8" t="s">
        <v>41</v>
      </c>
      <c r="S104" s="5"/>
      <c r="T104" s="5">
        <v>192898817.31047431</v>
      </c>
      <c r="U104" s="52">
        <f t="shared" si="6"/>
        <v>192898817.31047431</v>
      </c>
      <c r="V104" s="8" t="s">
        <v>42</v>
      </c>
      <c r="W104" s="8" t="s">
        <v>43</v>
      </c>
      <c r="X104" s="8" t="s">
        <v>973</v>
      </c>
      <c r="Y104" s="8">
        <v>5111150</v>
      </c>
      <c r="Z104" s="9" t="s">
        <v>974</v>
      </c>
      <c r="AA104" s="8"/>
      <c r="AB104" s="8" t="s">
        <v>146</v>
      </c>
      <c r="AC104" s="8" t="s">
        <v>453</v>
      </c>
      <c r="AD104" s="8" t="s">
        <v>399</v>
      </c>
      <c r="AE104" s="8"/>
      <c r="AF104" s="8"/>
    </row>
    <row r="105" spans="1:32" ht="82.5" hidden="1" x14ac:dyDescent="0.25">
      <c r="A105" s="8" t="s">
        <v>893</v>
      </c>
      <c r="B105" s="8" t="s">
        <v>146</v>
      </c>
      <c r="C105" s="34">
        <v>207</v>
      </c>
      <c r="D105" s="8" t="s">
        <v>271</v>
      </c>
      <c r="E105" s="8"/>
      <c r="F105" s="8"/>
      <c r="G105" s="8" t="s">
        <v>272</v>
      </c>
      <c r="H105" s="8" t="s">
        <v>273</v>
      </c>
      <c r="I105" s="8" t="s">
        <v>106</v>
      </c>
      <c r="J105" s="8" t="s">
        <v>47</v>
      </c>
      <c r="K105" s="41">
        <v>8</v>
      </c>
      <c r="L105" s="8" t="s">
        <v>38</v>
      </c>
      <c r="M105" s="8">
        <v>4</v>
      </c>
      <c r="N105" s="8" t="s">
        <v>183</v>
      </c>
      <c r="O105" s="8" t="s">
        <v>1175</v>
      </c>
      <c r="P105" s="8" t="s">
        <v>54</v>
      </c>
      <c r="Q105" s="8">
        <v>0</v>
      </c>
      <c r="R105" s="8" t="s">
        <v>41</v>
      </c>
      <c r="S105" s="5"/>
      <c r="T105" s="5">
        <v>117259000</v>
      </c>
      <c r="U105" s="52">
        <f t="shared" si="6"/>
        <v>117259000</v>
      </c>
      <c r="V105" s="8" t="s">
        <v>42</v>
      </c>
      <c r="W105" s="8" t="s">
        <v>43</v>
      </c>
      <c r="X105" s="8" t="s">
        <v>268</v>
      </c>
      <c r="Y105" s="8">
        <v>5111150</v>
      </c>
      <c r="Z105" s="9" t="s">
        <v>389</v>
      </c>
      <c r="AA105" s="8"/>
      <c r="AB105" s="8" t="s">
        <v>146</v>
      </c>
      <c r="AC105" s="8" t="s">
        <v>453</v>
      </c>
      <c r="AD105" s="8" t="s">
        <v>399</v>
      </c>
      <c r="AE105" s="8"/>
      <c r="AF105" s="8"/>
    </row>
    <row r="106" spans="1:32" ht="82.5" hidden="1" x14ac:dyDescent="0.25">
      <c r="A106" s="8" t="s">
        <v>894</v>
      </c>
      <c r="B106" s="8" t="s">
        <v>146</v>
      </c>
      <c r="C106" s="34">
        <v>208</v>
      </c>
      <c r="D106" s="8" t="s">
        <v>271</v>
      </c>
      <c r="E106" s="8"/>
      <c r="F106" s="8"/>
      <c r="G106" s="8" t="s">
        <v>377</v>
      </c>
      <c r="H106" s="8" t="s">
        <v>273</v>
      </c>
      <c r="I106" s="8" t="s">
        <v>106</v>
      </c>
      <c r="J106" s="8" t="s">
        <v>63</v>
      </c>
      <c r="K106" s="41">
        <v>2</v>
      </c>
      <c r="L106" s="8" t="s">
        <v>50</v>
      </c>
      <c r="M106" s="8">
        <v>5</v>
      </c>
      <c r="N106" s="8" t="s">
        <v>183</v>
      </c>
      <c r="O106" s="8" t="s">
        <v>1175</v>
      </c>
      <c r="P106" s="8" t="s">
        <v>54</v>
      </c>
      <c r="Q106" s="8">
        <v>0</v>
      </c>
      <c r="R106" s="8" t="s">
        <v>41</v>
      </c>
      <c r="S106" s="5"/>
      <c r="T106" s="5">
        <v>278354955.65124542</v>
      </c>
      <c r="U106" s="52">
        <f t="shared" si="6"/>
        <v>278354955.65124542</v>
      </c>
      <c r="V106" s="8" t="s">
        <v>42</v>
      </c>
      <c r="W106" s="8" t="s">
        <v>43</v>
      </c>
      <c r="X106" s="8" t="s">
        <v>268</v>
      </c>
      <c r="Y106" s="8">
        <v>5111150</v>
      </c>
      <c r="Z106" s="9" t="s">
        <v>389</v>
      </c>
      <c r="AA106" s="8"/>
      <c r="AB106" s="8" t="s">
        <v>146</v>
      </c>
      <c r="AC106" s="8" t="s">
        <v>453</v>
      </c>
      <c r="AD106" s="8" t="s">
        <v>399</v>
      </c>
      <c r="AE106" s="8"/>
      <c r="AF106" s="8"/>
    </row>
    <row r="107" spans="1:32" ht="82.5" hidden="1" x14ac:dyDescent="0.25">
      <c r="A107" s="8" t="s">
        <v>895</v>
      </c>
      <c r="B107" s="8" t="s">
        <v>146</v>
      </c>
      <c r="C107" s="34">
        <v>209</v>
      </c>
      <c r="D107" s="8" t="s">
        <v>271</v>
      </c>
      <c r="E107" s="8"/>
      <c r="F107" s="8"/>
      <c r="G107" s="8" t="s">
        <v>377</v>
      </c>
      <c r="H107" s="8" t="s">
        <v>273</v>
      </c>
      <c r="I107" s="8" t="s">
        <v>106</v>
      </c>
      <c r="J107" s="8" t="s">
        <v>47</v>
      </c>
      <c r="K107" s="41">
        <v>8</v>
      </c>
      <c r="L107" s="8" t="s">
        <v>38</v>
      </c>
      <c r="M107" s="8">
        <v>4</v>
      </c>
      <c r="N107" s="8" t="s">
        <v>183</v>
      </c>
      <c r="O107" s="8" t="s">
        <v>1175</v>
      </c>
      <c r="P107" s="8" t="s">
        <v>54</v>
      </c>
      <c r="Q107" s="8">
        <v>0</v>
      </c>
      <c r="R107" s="8" t="s">
        <v>41</v>
      </c>
      <c r="S107" s="5"/>
      <c r="T107" s="5">
        <v>203047300</v>
      </c>
      <c r="U107" s="52">
        <f t="shared" si="6"/>
        <v>203047300</v>
      </c>
      <c r="V107" s="8" t="s">
        <v>42</v>
      </c>
      <c r="W107" s="8" t="s">
        <v>43</v>
      </c>
      <c r="X107" s="8" t="s">
        <v>268</v>
      </c>
      <c r="Y107" s="8">
        <v>5111150</v>
      </c>
      <c r="Z107" s="9" t="s">
        <v>389</v>
      </c>
      <c r="AA107" s="8"/>
      <c r="AB107" s="8" t="s">
        <v>146</v>
      </c>
      <c r="AC107" s="8" t="s">
        <v>453</v>
      </c>
      <c r="AD107" s="8" t="s">
        <v>399</v>
      </c>
      <c r="AE107" s="8"/>
      <c r="AF107" s="8"/>
    </row>
    <row r="108" spans="1:32" ht="81.75" hidden="1" customHeight="1" x14ac:dyDescent="0.25">
      <c r="A108" s="8" t="s">
        <v>896</v>
      </c>
      <c r="B108" s="8" t="s">
        <v>146</v>
      </c>
      <c r="C108" s="34">
        <v>210</v>
      </c>
      <c r="D108" s="8" t="s">
        <v>271</v>
      </c>
      <c r="E108" s="8"/>
      <c r="F108" s="8"/>
      <c r="G108" s="8" t="s">
        <v>274</v>
      </c>
      <c r="H108" s="8" t="s">
        <v>273</v>
      </c>
      <c r="I108" s="8" t="s">
        <v>106</v>
      </c>
      <c r="J108" s="8" t="s">
        <v>37</v>
      </c>
      <c r="K108" s="41">
        <v>1</v>
      </c>
      <c r="L108" s="8" t="s">
        <v>50</v>
      </c>
      <c r="M108" s="8">
        <v>7</v>
      </c>
      <c r="N108" s="8" t="s">
        <v>183</v>
      </c>
      <c r="O108" s="8" t="s">
        <v>1175</v>
      </c>
      <c r="P108" s="8" t="s">
        <v>54</v>
      </c>
      <c r="Q108" s="8">
        <v>0</v>
      </c>
      <c r="R108" s="8" t="s">
        <v>41</v>
      </c>
      <c r="S108" s="5"/>
      <c r="T108" s="5">
        <v>84144694.52703318</v>
      </c>
      <c r="U108" s="52">
        <f t="shared" si="6"/>
        <v>84144694.52703318</v>
      </c>
      <c r="V108" s="8" t="s">
        <v>42</v>
      </c>
      <c r="W108" s="8" t="s">
        <v>43</v>
      </c>
      <c r="X108" s="8" t="s">
        <v>973</v>
      </c>
      <c r="Y108" s="8">
        <v>5111150</v>
      </c>
      <c r="Z108" s="9" t="s">
        <v>974</v>
      </c>
      <c r="AA108" s="8"/>
      <c r="AB108" s="8" t="s">
        <v>146</v>
      </c>
      <c r="AC108" s="8" t="s">
        <v>453</v>
      </c>
      <c r="AD108" s="8" t="s">
        <v>399</v>
      </c>
      <c r="AE108" s="8"/>
      <c r="AF108" s="8"/>
    </row>
    <row r="109" spans="1:32" ht="81.75" hidden="1" customHeight="1" x14ac:dyDescent="0.25">
      <c r="A109" s="8" t="s">
        <v>897</v>
      </c>
      <c r="B109" s="8" t="s">
        <v>146</v>
      </c>
      <c r="C109" s="34">
        <v>211</v>
      </c>
      <c r="D109" s="8" t="s">
        <v>271</v>
      </c>
      <c r="E109" s="8"/>
      <c r="F109" s="8"/>
      <c r="G109" s="8" t="s">
        <v>274</v>
      </c>
      <c r="H109" s="8" t="s">
        <v>273</v>
      </c>
      <c r="I109" s="8" t="s">
        <v>106</v>
      </c>
      <c r="J109" s="8" t="s">
        <v>47</v>
      </c>
      <c r="K109" s="41">
        <v>8</v>
      </c>
      <c r="L109" s="8" t="s">
        <v>38</v>
      </c>
      <c r="M109" s="8">
        <v>4</v>
      </c>
      <c r="N109" s="8" t="s">
        <v>183</v>
      </c>
      <c r="O109" s="8" t="s">
        <v>1175</v>
      </c>
      <c r="P109" s="8" t="s">
        <v>54</v>
      </c>
      <c r="Q109" s="8">
        <v>0</v>
      </c>
      <c r="R109" s="8" t="s">
        <v>41</v>
      </c>
      <c r="S109" s="5"/>
      <c r="T109" s="5">
        <v>43842700</v>
      </c>
      <c r="U109" s="52">
        <f t="shared" si="6"/>
        <v>43842700</v>
      </c>
      <c r="V109" s="8" t="s">
        <v>42</v>
      </c>
      <c r="W109" s="8" t="s">
        <v>43</v>
      </c>
      <c r="X109" s="8" t="s">
        <v>268</v>
      </c>
      <c r="Y109" s="8">
        <v>5111150</v>
      </c>
      <c r="Z109" s="9" t="s">
        <v>389</v>
      </c>
      <c r="AA109" s="8"/>
      <c r="AB109" s="8" t="s">
        <v>146</v>
      </c>
      <c r="AC109" s="8" t="s">
        <v>453</v>
      </c>
      <c r="AD109" s="8" t="s">
        <v>399</v>
      </c>
      <c r="AE109" s="8"/>
      <c r="AF109" s="8"/>
    </row>
    <row r="110" spans="1:32" s="27" customFormat="1" ht="151.5" hidden="1" customHeight="1" x14ac:dyDescent="0.25">
      <c r="A110" s="8" t="s">
        <v>898</v>
      </c>
      <c r="B110" s="8" t="s">
        <v>146</v>
      </c>
      <c r="C110" s="34">
        <v>212</v>
      </c>
      <c r="D110" s="8" t="s">
        <v>271</v>
      </c>
      <c r="E110" s="8"/>
      <c r="F110" s="8"/>
      <c r="G110" s="8" t="s">
        <v>275</v>
      </c>
      <c r="H110" s="8" t="s">
        <v>273</v>
      </c>
      <c r="I110" s="8" t="s">
        <v>106</v>
      </c>
      <c r="J110" s="8" t="s">
        <v>63</v>
      </c>
      <c r="K110" s="41">
        <v>2</v>
      </c>
      <c r="L110" s="8" t="s">
        <v>50</v>
      </c>
      <c r="M110" s="8">
        <v>5</v>
      </c>
      <c r="N110" s="8" t="s">
        <v>183</v>
      </c>
      <c r="O110" s="8" t="s">
        <v>1175</v>
      </c>
      <c r="P110" s="8" t="s">
        <v>54</v>
      </c>
      <c r="Q110" s="8">
        <v>0</v>
      </c>
      <c r="R110" s="8" t="s">
        <v>41</v>
      </c>
      <c r="S110" s="5"/>
      <c r="T110" s="5">
        <v>25891385.126475573</v>
      </c>
      <c r="U110" s="52">
        <f t="shared" si="6"/>
        <v>25891385.126475573</v>
      </c>
      <c r="V110" s="8" t="s">
        <v>42</v>
      </c>
      <c r="W110" s="8" t="s">
        <v>43</v>
      </c>
      <c r="X110" s="8" t="s">
        <v>268</v>
      </c>
      <c r="Y110" s="8">
        <v>5111150</v>
      </c>
      <c r="Z110" s="9" t="s">
        <v>389</v>
      </c>
      <c r="AA110" s="8"/>
      <c r="AB110" s="8" t="s">
        <v>146</v>
      </c>
      <c r="AC110" s="8" t="s">
        <v>453</v>
      </c>
      <c r="AD110" s="8" t="s">
        <v>399</v>
      </c>
      <c r="AE110" s="26"/>
      <c r="AF110" s="26"/>
    </row>
    <row r="111" spans="1:32" s="27" customFormat="1" ht="151.5" hidden="1" customHeight="1" x14ac:dyDescent="0.25">
      <c r="A111" s="8" t="s">
        <v>899</v>
      </c>
      <c r="B111" s="8" t="s">
        <v>146</v>
      </c>
      <c r="C111" s="34">
        <v>213</v>
      </c>
      <c r="D111" s="8" t="s">
        <v>271</v>
      </c>
      <c r="E111" s="8"/>
      <c r="F111" s="8"/>
      <c r="G111" s="8" t="s">
        <v>275</v>
      </c>
      <c r="H111" s="8" t="s">
        <v>273</v>
      </c>
      <c r="I111" s="8" t="s">
        <v>106</v>
      </c>
      <c r="J111" s="8" t="s">
        <v>47</v>
      </c>
      <c r="K111" s="41">
        <v>8</v>
      </c>
      <c r="L111" s="8" t="s">
        <v>38</v>
      </c>
      <c r="M111" s="8">
        <v>4</v>
      </c>
      <c r="N111" s="8" t="s">
        <v>183</v>
      </c>
      <c r="O111" s="8" t="s">
        <v>1175</v>
      </c>
      <c r="P111" s="8" t="s">
        <v>54</v>
      </c>
      <c r="Q111" s="8">
        <v>0</v>
      </c>
      <c r="R111" s="8" t="s">
        <v>41</v>
      </c>
      <c r="S111" s="5"/>
      <c r="T111" s="5">
        <v>18886600</v>
      </c>
      <c r="U111" s="52">
        <f t="shared" si="6"/>
        <v>18886600</v>
      </c>
      <c r="V111" s="8" t="s">
        <v>42</v>
      </c>
      <c r="W111" s="8" t="s">
        <v>43</v>
      </c>
      <c r="X111" s="8" t="s">
        <v>268</v>
      </c>
      <c r="Y111" s="8">
        <v>5111150</v>
      </c>
      <c r="Z111" s="9" t="s">
        <v>389</v>
      </c>
      <c r="AA111" s="8"/>
      <c r="AB111" s="8" t="s">
        <v>146</v>
      </c>
      <c r="AC111" s="8" t="s">
        <v>453</v>
      </c>
      <c r="AD111" s="8" t="s">
        <v>399</v>
      </c>
      <c r="AE111" s="26"/>
      <c r="AF111" s="26"/>
    </row>
    <row r="112" spans="1:32" ht="82.5" hidden="1" x14ac:dyDescent="0.25">
      <c r="A112" s="8" t="s">
        <v>900</v>
      </c>
      <c r="B112" s="8" t="s">
        <v>146</v>
      </c>
      <c r="C112" s="34">
        <v>214</v>
      </c>
      <c r="D112" s="8" t="s">
        <v>271</v>
      </c>
      <c r="E112" s="8"/>
      <c r="F112" s="8"/>
      <c r="G112" s="8" t="s">
        <v>276</v>
      </c>
      <c r="H112" s="8" t="s">
        <v>273</v>
      </c>
      <c r="I112" s="8"/>
      <c r="J112" s="8" t="s">
        <v>37</v>
      </c>
      <c r="K112" s="41">
        <v>1</v>
      </c>
      <c r="L112" s="8" t="s">
        <v>50</v>
      </c>
      <c r="M112" s="8">
        <v>6</v>
      </c>
      <c r="N112" s="8" t="s">
        <v>183</v>
      </c>
      <c r="O112" s="8" t="s">
        <v>1175</v>
      </c>
      <c r="P112" s="8" t="s">
        <v>54</v>
      </c>
      <c r="Q112" s="8">
        <v>0</v>
      </c>
      <c r="R112" s="8" t="s">
        <v>41</v>
      </c>
      <c r="S112" s="5"/>
      <c r="T112" s="5">
        <v>19735505.786345445</v>
      </c>
      <c r="U112" s="52">
        <f t="shared" si="6"/>
        <v>19735505.786345445</v>
      </c>
      <c r="V112" s="8" t="s">
        <v>42</v>
      </c>
      <c r="W112" s="8" t="s">
        <v>43</v>
      </c>
      <c r="X112" s="8" t="s">
        <v>973</v>
      </c>
      <c r="Y112" s="8">
        <v>5111150</v>
      </c>
      <c r="Z112" s="9" t="s">
        <v>974</v>
      </c>
      <c r="AA112" s="8"/>
      <c r="AB112" s="8" t="s">
        <v>146</v>
      </c>
      <c r="AC112" s="8" t="s">
        <v>453</v>
      </c>
      <c r="AD112" s="8" t="s">
        <v>399</v>
      </c>
      <c r="AE112" s="8"/>
      <c r="AF112" s="8"/>
    </row>
    <row r="113" spans="1:32" ht="82.5" hidden="1" x14ac:dyDescent="0.25">
      <c r="A113" s="8" t="s">
        <v>901</v>
      </c>
      <c r="B113" s="8" t="s">
        <v>146</v>
      </c>
      <c r="C113" s="34">
        <v>215</v>
      </c>
      <c r="D113" s="8" t="s">
        <v>271</v>
      </c>
      <c r="E113" s="8"/>
      <c r="F113" s="8"/>
      <c r="G113" s="8" t="s">
        <v>276</v>
      </c>
      <c r="H113" s="8" t="s">
        <v>273</v>
      </c>
      <c r="I113" s="8"/>
      <c r="J113" s="8" t="s">
        <v>47</v>
      </c>
      <c r="K113" s="41">
        <v>8</v>
      </c>
      <c r="L113" s="8" t="s">
        <v>38</v>
      </c>
      <c r="M113" s="8">
        <v>4</v>
      </c>
      <c r="N113" s="8" t="s">
        <v>183</v>
      </c>
      <c r="O113" s="8" t="s">
        <v>1175</v>
      </c>
      <c r="P113" s="8" t="s">
        <v>54</v>
      </c>
      <c r="Q113" s="8">
        <v>0</v>
      </c>
      <c r="R113" s="8" t="s">
        <v>41</v>
      </c>
      <c r="S113" s="5"/>
      <c r="T113" s="5">
        <v>11996800</v>
      </c>
      <c r="U113" s="52">
        <f t="shared" si="6"/>
        <v>11996800</v>
      </c>
      <c r="V113" s="8" t="s">
        <v>42</v>
      </c>
      <c r="W113" s="8" t="s">
        <v>43</v>
      </c>
      <c r="X113" s="8" t="s">
        <v>268</v>
      </c>
      <c r="Y113" s="8">
        <v>5111150</v>
      </c>
      <c r="Z113" s="9" t="s">
        <v>389</v>
      </c>
      <c r="AA113" s="8"/>
      <c r="AB113" s="8" t="s">
        <v>146</v>
      </c>
      <c r="AC113" s="8" t="s">
        <v>453</v>
      </c>
      <c r="AD113" s="8" t="s">
        <v>399</v>
      </c>
      <c r="AE113" s="8"/>
      <c r="AF113" s="8"/>
    </row>
    <row r="114" spans="1:32" ht="82.5" hidden="1" x14ac:dyDescent="0.25">
      <c r="A114" s="8" t="s">
        <v>902</v>
      </c>
      <c r="B114" s="8" t="s">
        <v>146</v>
      </c>
      <c r="C114" s="34">
        <v>216</v>
      </c>
      <c r="D114" s="8" t="s">
        <v>271</v>
      </c>
      <c r="E114" s="8"/>
      <c r="F114" s="8"/>
      <c r="G114" s="8" t="s">
        <v>363</v>
      </c>
      <c r="H114" s="8" t="s">
        <v>273</v>
      </c>
      <c r="I114" s="8" t="s">
        <v>106</v>
      </c>
      <c r="J114" s="8" t="s">
        <v>37</v>
      </c>
      <c r="K114" s="41">
        <v>1</v>
      </c>
      <c r="L114" s="8" t="s">
        <v>50</v>
      </c>
      <c r="M114" s="8">
        <v>7</v>
      </c>
      <c r="N114" s="8" t="s">
        <v>183</v>
      </c>
      <c r="O114" s="8" t="s">
        <v>1175</v>
      </c>
      <c r="P114" s="8" t="s">
        <v>394</v>
      </c>
      <c r="Q114" s="8">
        <v>0</v>
      </c>
      <c r="R114" s="8" t="s">
        <v>41</v>
      </c>
      <c r="S114" s="5"/>
      <c r="T114" s="5">
        <v>62210273.484276734</v>
      </c>
      <c r="U114" s="52">
        <f t="shared" si="6"/>
        <v>62210273.484276734</v>
      </c>
      <c r="V114" s="8" t="s">
        <v>42</v>
      </c>
      <c r="W114" s="8" t="s">
        <v>43</v>
      </c>
      <c r="X114" s="8" t="s">
        <v>973</v>
      </c>
      <c r="Y114" s="8">
        <v>5111150</v>
      </c>
      <c r="Z114" s="9" t="s">
        <v>974</v>
      </c>
      <c r="AA114" s="8"/>
      <c r="AB114" s="8" t="s">
        <v>146</v>
      </c>
      <c r="AC114" s="8" t="s">
        <v>453</v>
      </c>
      <c r="AD114" s="8" t="s">
        <v>399</v>
      </c>
      <c r="AE114" s="8"/>
      <c r="AF114" s="8"/>
    </row>
    <row r="115" spans="1:32" ht="82.5" hidden="1" x14ac:dyDescent="0.25">
      <c r="A115" s="8" t="s">
        <v>903</v>
      </c>
      <c r="B115" s="8" t="s">
        <v>146</v>
      </c>
      <c r="C115" s="34">
        <v>217</v>
      </c>
      <c r="D115" s="8" t="s">
        <v>271</v>
      </c>
      <c r="E115" s="8"/>
      <c r="F115" s="8"/>
      <c r="G115" s="8" t="s">
        <v>363</v>
      </c>
      <c r="H115" s="8" t="s">
        <v>273</v>
      </c>
      <c r="I115" s="8" t="s">
        <v>106</v>
      </c>
      <c r="J115" s="8" t="s">
        <v>47</v>
      </c>
      <c r="K115" s="41">
        <v>8</v>
      </c>
      <c r="L115" s="8" t="s">
        <v>38</v>
      </c>
      <c r="M115" s="8">
        <v>4</v>
      </c>
      <c r="N115" s="8" t="s">
        <v>183</v>
      </c>
      <c r="O115" s="8" t="s">
        <v>1175</v>
      </c>
      <c r="P115" s="8" t="s">
        <v>394</v>
      </c>
      <c r="Q115" s="8">
        <v>0</v>
      </c>
      <c r="R115" s="8" t="s">
        <v>41</v>
      </c>
      <c r="S115" s="5"/>
      <c r="T115" s="5">
        <v>32414000</v>
      </c>
      <c r="U115" s="52">
        <f t="shared" si="6"/>
        <v>32414000</v>
      </c>
      <c r="V115" s="8" t="s">
        <v>42</v>
      </c>
      <c r="W115" s="8" t="s">
        <v>43</v>
      </c>
      <c r="X115" s="8" t="s">
        <v>268</v>
      </c>
      <c r="Y115" s="8">
        <v>5111150</v>
      </c>
      <c r="Z115" s="9" t="s">
        <v>389</v>
      </c>
      <c r="AA115" s="8"/>
      <c r="AB115" s="8" t="s">
        <v>146</v>
      </c>
      <c r="AC115" s="8" t="s">
        <v>453</v>
      </c>
      <c r="AD115" s="8" t="s">
        <v>399</v>
      </c>
      <c r="AE115" s="8"/>
      <c r="AF115" s="8"/>
    </row>
    <row r="116" spans="1:32" s="27" customFormat="1" ht="114" hidden="1" customHeight="1" x14ac:dyDescent="0.25">
      <c r="A116" s="8" t="s">
        <v>904</v>
      </c>
      <c r="B116" s="8" t="s">
        <v>146</v>
      </c>
      <c r="C116" s="34">
        <v>218</v>
      </c>
      <c r="D116" s="8" t="s">
        <v>271</v>
      </c>
      <c r="E116" s="8"/>
      <c r="F116" s="8"/>
      <c r="G116" s="8" t="s">
        <v>378</v>
      </c>
      <c r="H116" s="8" t="s">
        <v>273</v>
      </c>
      <c r="I116" s="8" t="s">
        <v>106</v>
      </c>
      <c r="J116" s="8" t="s">
        <v>37</v>
      </c>
      <c r="K116" s="41">
        <v>1</v>
      </c>
      <c r="L116" s="8" t="s">
        <v>38</v>
      </c>
      <c r="M116" s="8">
        <v>7</v>
      </c>
      <c r="N116" s="8" t="s">
        <v>183</v>
      </c>
      <c r="O116" s="8" t="s">
        <v>1175</v>
      </c>
      <c r="P116" s="8" t="s">
        <v>54</v>
      </c>
      <c r="Q116" s="8">
        <v>0</v>
      </c>
      <c r="R116" s="8" t="s">
        <v>41</v>
      </c>
      <c r="S116" s="5"/>
      <c r="T116" s="5">
        <v>134260608.14356005</v>
      </c>
      <c r="U116" s="52">
        <f t="shared" si="6"/>
        <v>134260608.14356005</v>
      </c>
      <c r="V116" s="8" t="s">
        <v>42</v>
      </c>
      <c r="W116" s="8" t="s">
        <v>43</v>
      </c>
      <c r="X116" s="8" t="s">
        <v>973</v>
      </c>
      <c r="Y116" s="8">
        <v>5111150</v>
      </c>
      <c r="Z116" s="9" t="s">
        <v>974</v>
      </c>
      <c r="AA116" s="8"/>
      <c r="AB116" s="8" t="s">
        <v>146</v>
      </c>
      <c r="AC116" s="8" t="s">
        <v>453</v>
      </c>
      <c r="AD116" s="8" t="s">
        <v>399</v>
      </c>
      <c r="AE116" s="26"/>
      <c r="AF116" s="26"/>
    </row>
    <row r="117" spans="1:32" s="27" customFormat="1" ht="114" hidden="1" customHeight="1" x14ac:dyDescent="0.25">
      <c r="A117" s="8" t="s">
        <v>905</v>
      </c>
      <c r="B117" s="8" t="s">
        <v>146</v>
      </c>
      <c r="C117" s="34">
        <v>219</v>
      </c>
      <c r="D117" s="8" t="s">
        <v>271</v>
      </c>
      <c r="E117" s="8"/>
      <c r="F117" s="8"/>
      <c r="G117" s="8" t="s">
        <v>378</v>
      </c>
      <c r="H117" s="8" t="s">
        <v>273</v>
      </c>
      <c r="I117" s="8" t="s">
        <v>106</v>
      </c>
      <c r="J117" s="8" t="s">
        <v>47</v>
      </c>
      <c r="K117" s="41">
        <v>8</v>
      </c>
      <c r="L117" s="8" t="s">
        <v>38</v>
      </c>
      <c r="M117" s="8">
        <v>4</v>
      </c>
      <c r="N117" s="8" t="s">
        <v>183</v>
      </c>
      <c r="O117" s="8" t="s">
        <v>1175</v>
      </c>
      <c r="P117" s="8" t="s">
        <v>54</v>
      </c>
      <c r="Q117" s="8">
        <v>0</v>
      </c>
      <c r="R117" s="8" t="s">
        <v>41</v>
      </c>
      <c r="S117" s="5"/>
      <c r="T117" s="5">
        <v>69955000</v>
      </c>
      <c r="U117" s="52">
        <f t="shared" si="6"/>
        <v>69955000</v>
      </c>
      <c r="V117" s="8" t="s">
        <v>42</v>
      </c>
      <c r="W117" s="8" t="s">
        <v>43</v>
      </c>
      <c r="X117" s="8" t="s">
        <v>268</v>
      </c>
      <c r="Y117" s="8">
        <v>5111150</v>
      </c>
      <c r="Z117" s="9" t="s">
        <v>389</v>
      </c>
      <c r="AA117" s="8"/>
      <c r="AB117" s="8" t="s">
        <v>146</v>
      </c>
      <c r="AC117" s="8" t="s">
        <v>453</v>
      </c>
      <c r="AD117" s="8" t="s">
        <v>399</v>
      </c>
      <c r="AE117" s="26"/>
      <c r="AF117" s="26"/>
    </row>
    <row r="118" spans="1:32" ht="82.5" hidden="1" x14ac:dyDescent="0.25">
      <c r="A118" s="8" t="s">
        <v>906</v>
      </c>
      <c r="B118" s="8" t="s">
        <v>146</v>
      </c>
      <c r="C118" s="34">
        <v>220</v>
      </c>
      <c r="D118" s="8" t="s">
        <v>271</v>
      </c>
      <c r="E118" s="8"/>
      <c r="F118" s="8"/>
      <c r="G118" s="8" t="s">
        <v>277</v>
      </c>
      <c r="H118" s="8" t="s">
        <v>273</v>
      </c>
      <c r="I118" s="8" t="s">
        <v>106</v>
      </c>
      <c r="J118" s="8" t="s">
        <v>37</v>
      </c>
      <c r="K118" s="41">
        <v>1</v>
      </c>
      <c r="L118" s="8" t="s">
        <v>47</v>
      </c>
      <c r="M118" s="8">
        <v>6</v>
      </c>
      <c r="N118" s="8" t="s">
        <v>183</v>
      </c>
      <c r="O118" s="8" t="s">
        <v>1175</v>
      </c>
      <c r="P118" s="8" t="s">
        <v>54</v>
      </c>
      <c r="Q118" s="8">
        <v>0</v>
      </c>
      <c r="R118" s="8" t="s">
        <v>41</v>
      </c>
      <c r="S118" s="5"/>
      <c r="T118" s="5">
        <v>176494513.53645462</v>
      </c>
      <c r="U118" s="52">
        <f t="shared" si="6"/>
        <v>176494513.53645462</v>
      </c>
      <c r="V118" s="8" t="s">
        <v>42</v>
      </c>
      <c r="W118" s="8" t="s">
        <v>43</v>
      </c>
      <c r="X118" s="8" t="s">
        <v>973</v>
      </c>
      <c r="Y118" s="8">
        <v>5111150</v>
      </c>
      <c r="Z118" s="9" t="s">
        <v>974</v>
      </c>
      <c r="AA118" s="8"/>
      <c r="AB118" s="8" t="s">
        <v>146</v>
      </c>
      <c r="AC118" s="8" t="s">
        <v>453</v>
      </c>
      <c r="AD118" s="8" t="s">
        <v>399</v>
      </c>
      <c r="AE118" s="8"/>
      <c r="AF118" s="8"/>
    </row>
    <row r="119" spans="1:32" ht="82.5" hidden="1" x14ac:dyDescent="0.25">
      <c r="A119" s="8" t="s">
        <v>907</v>
      </c>
      <c r="B119" s="8" t="s">
        <v>146</v>
      </c>
      <c r="C119" s="34">
        <v>221</v>
      </c>
      <c r="D119" s="8" t="s">
        <v>271</v>
      </c>
      <c r="E119" s="8"/>
      <c r="F119" s="8"/>
      <c r="G119" s="8" t="s">
        <v>277</v>
      </c>
      <c r="H119" s="8" t="s">
        <v>273</v>
      </c>
      <c r="I119" s="8" t="s">
        <v>106</v>
      </c>
      <c r="J119" s="8" t="s">
        <v>47</v>
      </c>
      <c r="K119" s="41">
        <v>8</v>
      </c>
      <c r="L119" s="8" t="s">
        <v>38</v>
      </c>
      <c r="M119" s="8">
        <v>4</v>
      </c>
      <c r="N119" s="8" t="s">
        <v>183</v>
      </c>
      <c r="O119" s="8" t="s">
        <v>1175</v>
      </c>
      <c r="P119" s="8" t="s">
        <v>54</v>
      </c>
      <c r="Q119" s="8">
        <v>0</v>
      </c>
      <c r="R119" s="8" t="s">
        <v>41</v>
      </c>
      <c r="S119" s="5"/>
      <c r="T119" s="5">
        <v>107287300</v>
      </c>
      <c r="U119" s="52">
        <f t="shared" ref="U119:U145" si="7">+T119</f>
        <v>107287300</v>
      </c>
      <c r="V119" s="8" t="s">
        <v>42</v>
      </c>
      <c r="W119" s="8" t="s">
        <v>43</v>
      </c>
      <c r="X119" s="8" t="s">
        <v>268</v>
      </c>
      <c r="Y119" s="8">
        <v>5111150</v>
      </c>
      <c r="Z119" s="9" t="s">
        <v>389</v>
      </c>
      <c r="AA119" s="8"/>
      <c r="AB119" s="8" t="s">
        <v>146</v>
      </c>
      <c r="AC119" s="8" t="s">
        <v>453</v>
      </c>
      <c r="AD119" s="8" t="s">
        <v>399</v>
      </c>
      <c r="AE119" s="8"/>
      <c r="AF119" s="8"/>
    </row>
    <row r="120" spans="1:32" ht="82.5" hidden="1" x14ac:dyDescent="0.25">
      <c r="A120" s="8" t="s">
        <v>908</v>
      </c>
      <c r="B120" s="8" t="s">
        <v>146</v>
      </c>
      <c r="C120" s="34">
        <v>222</v>
      </c>
      <c r="D120" s="8" t="s">
        <v>271</v>
      </c>
      <c r="E120" s="8"/>
      <c r="F120" s="8"/>
      <c r="G120" s="8" t="s">
        <v>379</v>
      </c>
      <c r="H120" s="8" t="s">
        <v>273</v>
      </c>
      <c r="I120" s="8" t="s">
        <v>106</v>
      </c>
      <c r="J120" s="8" t="s">
        <v>37</v>
      </c>
      <c r="K120" s="41">
        <v>1</v>
      </c>
      <c r="L120" s="8" t="s">
        <v>47</v>
      </c>
      <c r="M120" s="8">
        <v>7</v>
      </c>
      <c r="N120" s="8" t="s">
        <v>183</v>
      </c>
      <c r="O120" s="8" t="s">
        <v>1175</v>
      </c>
      <c r="P120" s="8" t="s">
        <v>54</v>
      </c>
      <c r="Q120" s="8">
        <v>0</v>
      </c>
      <c r="R120" s="8" t="s">
        <v>41</v>
      </c>
      <c r="S120" s="5"/>
      <c r="T120" s="5">
        <v>116501948.28888758</v>
      </c>
      <c r="U120" s="52">
        <f t="shared" si="7"/>
        <v>116501948.28888758</v>
      </c>
      <c r="V120" s="8" t="s">
        <v>42</v>
      </c>
      <c r="W120" s="8" t="s">
        <v>43</v>
      </c>
      <c r="X120" s="8" t="s">
        <v>973</v>
      </c>
      <c r="Y120" s="8">
        <v>5111150</v>
      </c>
      <c r="Z120" s="9" t="s">
        <v>974</v>
      </c>
      <c r="AA120" s="8"/>
      <c r="AB120" s="8" t="s">
        <v>146</v>
      </c>
      <c r="AC120" s="8" t="s">
        <v>453</v>
      </c>
      <c r="AD120" s="8" t="s">
        <v>399</v>
      </c>
      <c r="AE120" s="8"/>
      <c r="AF120" s="8"/>
    </row>
    <row r="121" spans="1:32" ht="82.5" hidden="1" x14ac:dyDescent="0.25">
      <c r="A121" s="8" t="s">
        <v>909</v>
      </c>
      <c r="B121" s="8" t="s">
        <v>146</v>
      </c>
      <c r="C121" s="34">
        <v>223</v>
      </c>
      <c r="D121" s="8" t="s">
        <v>271</v>
      </c>
      <c r="E121" s="8"/>
      <c r="F121" s="8"/>
      <c r="G121" s="8" t="s">
        <v>379</v>
      </c>
      <c r="H121" s="8" t="s">
        <v>273</v>
      </c>
      <c r="I121" s="8" t="s">
        <v>106</v>
      </c>
      <c r="J121" s="8" t="s">
        <v>47</v>
      </c>
      <c r="K121" s="41">
        <v>8</v>
      </c>
      <c r="L121" s="8" t="s">
        <v>38</v>
      </c>
      <c r="M121" s="8">
        <v>4</v>
      </c>
      <c r="N121" s="8" t="s">
        <v>183</v>
      </c>
      <c r="O121" s="8" t="s">
        <v>1175</v>
      </c>
      <c r="P121" s="8" t="s">
        <v>54</v>
      </c>
      <c r="Q121" s="8">
        <v>0</v>
      </c>
      <c r="R121" s="8" t="s">
        <v>41</v>
      </c>
      <c r="S121" s="5"/>
      <c r="T121" s="5">
        <v>60702000</v>
      </c>
      <c r="U121" s="52">
        <f t="shared" si="7"/>
        <v>60702000</v>
      </c>
      <c r="V121" s="8" t="s">
        <v>42</v>
      </c>
      <c r="W121" s="8" t="s">
        <v>43</v>
      </c>
      <c r="X121" s="8" t="s">
        <v>268</v>
      </c>
      <c r="Y121" s="8">
        <v>5111150</v>
      </c>
      <c r="Z121" s="9" t="s">
        <v>389</v>
      </c>
      <c r="AA121" s="8"/>
      <c r="AB121" s="8" t="s">
        <v>146</v>
      </c>
      <c r="AC121" s="8" t="s">
        <v>453</v>
      </c>
      <c r="AD121" s="8" t="s">
        <v>399</v>
      </c>
      <c r="AE121" s="8"/>
      <c r="AF121" s="8"/>
    </row>
    <row r="122" spans="1:32" ht="82.5" hidden="1" x14ac:dyDescent="0.25">
      <c r="A122" s="8" t="s">
        <v>910</v>
      </c>
      <c r="B122" s="8" t="s">
        <v>146</v>
      </c>
      <c r="C122" s="34">
        <v>224</v>
      </c>
      <c r="D122" s="8" t="s">
        <v>271</v>
      </c>
      <c r="E122" s="8"/>
      <c r="F122" s="8"/>
      <c r="G122" s="8" t="s">
        <v>380</v>
      </c>
      <c r="H122" s="8" t="s">
        <v>273</v>
      </c>
      <c r="I122" s="8" t="s">
        <v>106</v>
      </c>
      <c r="J122" s="8" t="s">
        <v>37</v>
      </c>
      <c r="K122" s="41">
        <v>1</v>
      </c>
      <c r="L122" s="8" t="s">
        <v>47</v>
      </c>
      <c r="M122" s="8">
        <v>7</v>
      </c>
      <c r="N122" s="8" t="s">
        <v>183</v>
      </c>
      <c r="O122" s="8" t="s">
        <v>1175</v>
      </c>
      <c r="P122" s="8" t="s">
        <v>54</v>
      </c>
      <c r="Q122" s="8">
        <v>0</v>
      </c>
      <c r="R122" s="8" t="s">
        <v>41</v>
      </c>
      <c r="S122" s="5"/>
      <c r="T122" s="5">
        <v>134578656.21862364</v>
      </c>
      <c r="U122" s="52">
        <f t="shared" si="7"/>
        <v>134578656.21862364</v>
      </c>
      <c r="V122" s="8" t="s">
        <v>42</v>
      </c>
      <c r="W122" s="8" t="s">
        <v>43</v>
      </c>
      <c r="X122" s="8" t="s">
        <v>973</v>
      </c>
      <c r="Y122" s="8">
        <v>5111150</v>
      </c>
      <c r="Z122" s="9" t="s">
        <v>974</v>
      </c>
      <c r="AA122" s="8"/>
      <c r="AB122" s="8" t="s">
        <v>146</v>
      </c>
      <c r="AC122" s="8" t="s">
        <v>453</v>
      </c>
      <c r="AD122" s="8" t="s">
        <v>399</v>
      </c>
      <c r="AE122" s="8"/>
      <c r="AF122" s="8"/>
    </row>
    <row r="123" spans="1:32" ht="82.5" hidden="1" x14ac:dyDescent="0.25">
      <c r="A123" s="8" t="s">
        <v>911</v>
      </c>
      <c r="B123" s="8" t="s">
        <v>146</v>
      </c>
      <c r="C123" s="34">
        <v>225</v>
      </c>
      <c r="D123" s="8" t="s">
        <v>271</v>
      </c>
      <c r="E123" s="8"/>
      <c r="F123" s="8"/>
      <c r="G123" s="8" t="s">
        <v>380</v>
      </c>
      <c r="H123" s="8" t="s">
        <v>273</v>
      </c>
      <c r="I123" s="8" t="s">
        <v>106</v>
      </c>
      <c r="J123" s="8" t="s">
        <v>47</v>
      </c>
      <c r="K123" s="41">
        <v>8</v>
      </c>
      <c r="L123" s="8" t="s">
        <v>38</v>
      </c>
      <c r="M123" s="8">
        <v>4</v>
      </c>
      <c r="N123" s="8" t="s">
        <v>183</v>
      </c>
      <c r="O123" s="8" t="s">
        <v>1175</v>
      </c>
      <c r="P123" s="8" t="s">
        <v>54</v>
      </c>
      <c r="Q123" s="8">
        <v>0</v>
      </c>
      <c r="R123" s="8" t="s">
        <v>41</v>
      </c>
      <c r="S123" s="5"/>
      <c r="T123" s="5">
        <v>70120700</v>
      </c>
      <c r="U123" s="52">
        <f t="shared" si="7"/>
        <v>70120700</v>
      </c>
      <c r="V123" s="8" t="s">
        <v>42</v>
      </c>
      <c r="W123" s="8" t="s">
        <v>43</v>
      </c>
      <c r="X123" s="8" t="s">
        <v>268</v>
      </c>
      <c r="Y123" s="8">
        <v>5111150</v>
      </c>
      <c r="Z123" s="9" t="s">
        <v>389</v>
      </c>
      <c r="AA123" s="8"/>
      <c r="AB123" s="8" t="s">
        <v>146</v>
      </c>
      <c r="AC123" s="8" t="s">
        <v>453</v>
      </c>
      <c r="AD123" s="8" t="s">
        <v>399</v>
      </c>
      <c r="AE123" s="8"/>
      <c r="AF123" s="8"/>
    </row>
    <row r="124" spans="1:32" ht="82.5" hidden="1" x14ac:dyDescent="0.25">
      <c r="A124" s="8" t="s">
        <v>912</v>
      </c>
      <c r="B124" s="8" t="s">
        <v>146</v>
      </c>
      <c r="C124" s="34">
        <v>226</v>
      </c>
      <c r="D124" s="8" t="s">
        <v>271</v>
      </c>
      <c r="E124" s="8"/>
      <c r="F124" s="8"/>
      <c r="G124" s="8" t="s">
        <v>278</v>
      </c>
      <c r="H124" s="8" t="s">
        <v>273</v>
      </c>
      <c r="I124" s="8" t="s">
        <v>106</v>
      </c>
      <c r="J124" s="8" t="s">
        <v>63</v>
      </c>
      <c r="K124" s="41">
        <v>2</v>
      </c>
      <c r="L124" s="8" t="s">
        <v>47</v>
      </c>
      <c r="M124" s="8">
        <v>5</v>
      </c>
      <c r="N124" s="8" t="s">
        <v>183</v>
      </c>
      <c r="O124" s="8" t="s">
        <v>1175</v>
      </c>
      <c r="P124" s="8" t="s">
        <v>54</v>
      </c>
      <c r="Q124" s="8">
        <v>0</v>
      </c>
      <c r="R124" s="8" t="s">
        <v>41</v>
      </c>
      <c r="S124" s="5"/>
      <c r="T124" s="5">
        <v>40994889.706124805</v>
      </c>
      <c r="U124" s="52">
        <f t="shared" si="7"/>
        <v>40994889.706124805</v>
      </c>
      <c r="V124" s="8" t="s">
        <v>42</v>
      </c>
      <c r="W124" s="8" t="s">
        <v>43</v>
      </c>
      <c r="X124" s="8" t="s">
        <v>268</v>
      </c>
      <c r="Y124" s="8">
        <v>5111150</v>
      </c>
      <c r="Z124" s="9" t="s">
        <v>389</v>
      </c>
      <c r="AA124" s="8"/>
      <c r="AB124" s="8" t="s">
        <v>146</v>
      </c>
      <c r="AC124" s="8" t="s">
        <v>453</v>
      </c>
      <c r="AD124" s="8" t="s">
        <v>399</v>
      </c>
      <c r="AE124" s="8"/>
      <c r="AF124" s="8"/>
    </row>
    <row r="125" spans="1:32" ht="82.5" hidden="1" x14ac:dyDescent="0.25">
      <c r="A125" s="8" t="s">
        <v>913</v>
      </c>
      <c r="B125" s="8" t="s">
        <v>146</v>
      </c>
      <c r="C125" s="34">
        <v>227</v>
      </c>
      <c r="D125" s="8" t="s">
        <v>271</v>
      </c>
      <c r="E125" s="8"/>
      <c r="F125" s="8"/>
      <c r="G125" s="8" t="s">
        <v>278</v>
      </c>
      <c r="H125" s="8" t="s">
        <v>273</v>
      </c>
      <c r="I125" s="8" t="s">
        <v>106</v>
      </c>
      <c r="J125" s="8" t="s">
        <v>47</v>
      </c>
      <c r="K125" s="41">
        <v>8</v>
      </c>
      <c r="L125" s="8" t="s">
        <v>38</v>
      </c>
      <c r="M125" s="8">
        <v>4</v>
      </c>
      <c r="N125" s="8" t="s">
        <v>183</v>
      </c>
      <c r="O125" s="8" t="s">
        <v>1175</v>
      </c>
      <c r="P125" s="8" t="s">
        <v>54</v>
      </c>
      <c r="Q125" s="8">
        <v>0</v>
      </c>
      <c r="R125" s="8" t="s">
        <v>41</v>
      </c>
      <c r="S125" s="5"/>
      <c r="T125" s="5">
        <v>29903900</v>
      </c>
      <c r="U125" s="52">
        <f t="shared" si="7"/>
        <v>29903900</v>
      </c>
      <c r="V125" s="8" t="s">
        <v>42</v>
      </c>
      <c r="W125" s="8" t="s">
        <v>43</v>
      </c>
      <c r="X125" s="8" t="s">
        <v>268</v>
      </c>
      <c r="Y125" s="8">
        <v>5111150</v>
      </c>
      <c r="Z125" s="9" t="s">
        <v>389</v>
      </c>
      <c r="AA125" s="8"/>
      <c r="AB125" s="8" t="s">
        <v>146</v>
      </c>
      <c r="AC125" s="8" t="s">
        <v>453</v>
      </c>
      <c r="AD125" s="8" t="s">
        <v>399</v>
      </c>
      <c r="AE125" s="8"/>
      <c r="AF125" s="8"/>
    </row>
    <row r="126" spans="1:32" ht="82.5" hidden="1" x14ac:dyDescent="0.25">
      <c r="A126" s="8" t="s">
        <v>914</v>
      </c>
      <c r="B126" s="8" t="s">
        <v>146</v>
      </c>
      <c r="C126" s="34">
        <v>228</v>
      </c>
      <c r="D126" s="8" t="s">
        <v>271</v>
      </c>
      <c r="E126" s="8"/>
      <c r="F126" s="8"/>
      <c r="G126" s="8" t="s">
        <v>279</v>
      </c>
      <c r="H126" s="8" t="s">
        <v>273</v>
      </c>
      <c r="I126" s="8" t="s">
        <v>106</v>
      </c>
      <c r="J126" s="8" t="s">
        <v>37</v>
      </c>
      <c r="K126" s="41">
        <v>1</v>
      </c>
      <c r="L126" s="8" t="s">
        <v>47</v>
      </c>
      <c r="M126" s="8">
        <v>7</v>
      </c>
      <c r="N126" s="8" t="s">
        <v>183</v>
      </c>
      <c r="O126" s="8" t="s">
        <v>1175</v>
      </c>
      <c r="P126" s="8" t="s">
        <v>54</v>
      </c>
      <c r="Q126" s="8">
        <v>0</v>
      </c>
      <c r="R126" s="8" t="s">
        <v>41</v>
      </c>
      <c r="S126" s="5"/>
      <c r="T126" s="5">
        <v>107844261.17883644</v>
      </c>
      <c r="U126" s="52">
        <f t="shared" si="7"/>
        <v>107844261.17883644</v>
      </c>
      <c r="V126" s="8" t="s">
        <v>42</v>
      </c>
      <c r="W126" s="8" t="s">
        <v>43</v>
      </c>
      <c r="X126" s="8" t="s">
        <v>973</v>
      </c>
      <c r="Y126" s="8">
        <v>5111150</v>
      </c>
      <c r="Z126" s="9" t="s">
        <v>974</v>
      </c>
      <c r="AA126" s="8"/>
      <c r="AB126" s="8" t="s">
        <v>146</v>
      </c>
      <c r="AC126" s="8" t="s">
        <v>453</v>
      </c>
      <c r="AD126" s="8" t="s">
        <v>399</v>
      </c>
      <c r="AE126" s="8"/>
      <c r="AF126" s="8"/>
    </row>
    <row r="127" spans="1:32" ht="82.5" hidden="1" x14ac:dyDescent="0.25">
      <c r="A127" s="8" t="s">
        <v>915</v>
      </c>
      <c r="B127" s="8" t="s">
        <v>146</v>
      </c>
      <c r="C127" s="34">
        <v>229</v>
      </c>
      <c r="D127" s="8" t="s">
        <v>271</v>
      </c>
      <c r="E127" s="8"/>
      <c r="F127" s="8"/>
      <c r="G127" s="8" t="s">
        <v>279</v>
      </c>
      <c r="H127" s="8" t="s">
        <v>273</v>
      </c>
      <c r="I127" s="8" t="s">
        <v>106</v>
      </c>
      <c r="J127" s="8" t="s">
        <v>47</v>
      </c>
      <c r="K127" s="41">
        <v>8</v>
      </c>
      <c r="L127" s="8" t="s">
        <v>38</v>
      </c>
      <c r="M127" s="8">
        <v>4</v>
      </c>
      <c r="N127" s="8" t="s">
        <v>183</v>
      </c>
      <c r="O127" s="8" t="s">
        <v>1175</v>
      </c>
      <c r="P127" s="8" t="s">
        <v>54</v>
      </c>
      <c r="Q127" s="8">
        <v>0</v>
      </c>
      <c r="R127" s="8" t="s">
        <v>41</v>
      </c>
      <c r="S127" s="5"/>
      <c r="T127" s="5">
        <v>56191100</v>
      </c>
      <c r="U127" s="52">
        <f t="shared" si="7"/>
        <v>56191100</v>
      </c>
      <c r="V127" s="8" t="s">
        <v>42</v>
      </c>
      <c r="W127" s="8" t="s">
        <v>43</v>
      </c>
      <c r="X127" s="8" t="s">
        <v>268</v>
      </c>
      <c r="Y127" s="8">
        <v>5111150</v>
      </c>
      <c r="Z127" s="9" t="s">
        <v>389</v>
      </c>
      <c r="AA127" s="8"/>
      <c r="AB127" s="8" t="s">
        <v>146</v>
      </c>
      <c r="AC127" s="8" t="s">
        <v>453</v>
      </c>
      <c r="AD127" s="8" t="s">
        <v>399</v>
      </c>
      <c r="AE127" s="8"/>
      <c r="AF127" s="8"/>
    </row>
    <row r="128" spans="1:32" s="27" customFormat="1" ht="71.25" hidden="1" customHeight="1" x14ac:dyDescent="0.25">
      <c r="A128" s="8" t="s">
        <v>916</v>
      </c>
      <c r="B128" s="8" t="s">
        <v>146</v>
      </c>
      <c r="C128" s="34">
        <v>230</v>
      </c>
      <c r="D128" s="8" t="s">
        <v>271</v>
      </c>
      <c r="E128" s="8"/>
      <c r="F128" s="8"/>
      <c r="G128" s="8" t="s">
        <v>358</v>
      </c>
      <c r="H128" s="8" t="s">
        <v>273</v>
      </c>
      <c r="I128" s="8" t="s">
        <v>106</v>
      </c>
      <c r="J128" s="8" t="s">
        <v>63</v>
      </c>
      <c r="K128" s="41">
        <v>2</v>
      </c>
      <c r="L128" s="8" t="s">
        <v>47</v>
      </c>
      <c r="M128" s="8">
        <v>6</v>
      </c>
      <c r="N128" s="8" t="s">
        <v>183</v>
      </c>
      <c r="O128" s="8" t="s">
        <v>1175</v>
      </c>
      <c r="P128" s="8" t="s">
        <v>54</v>
      </c>
      <c r="Q128" s="8">
        <v>0</v>
      </c>
      <c r="R128" s="8" t="s">
        <v>41</v>
      </c>
      <c r="S128" s="5"/>
      <c r="T128" s="5">
        <v>64179107.375756554</v>
      </c>
      <c r="U128" s="52">
        <f t="shared" si="7"/>
        <v>64179107.375756554</v>
      </c>
      <c r="V128" s="8" t="s">
        <v>42</v>
      </c>
      <c r="W128" s="8" t="s">
        <v>43</v>
      </c>
      <c r="X128" s="8" t="s">
        <v>268</v>
      </c>
      <c r="Y128" s="8">
        <v>5111150</v>
      </c>
      <c r="Z128" s="9" t="s">
        <v>389</v>
      </c>
      <c r="AA128" s="8"/>
      <c r="AB128" s="8" t="s">
        <v>146</v>
      </c>
      <c r="AC128" s="8" t="s">
        <v>453</v>
      </c>
      <c r="AD128" s="8" t="s">
        <v>399</v>
      </c>
      <c r="AE128" s="26"/>
      <c r="AF128" s="26"/>
    </row>
    <row r="129" spans="1:32" s="27" customFormat="1" ht="71.25" hidden="1" customHeight="1" x14ac:dyDescent="0.25">
      <c r="A129" s="8" t="s">
        <v>917</v>
      </c>
      <c r="B129" s="8" t="s">
        <v>146</v>
      </c>
      <c r="C129" s="34">
        <v>231</v>
      </c>
      <c r="D129" s="8" t="s">
        <v>271</v>
      </c>
      <c r="E129" s="8"/>
      <c r="F129" s="8"/>
      <c r="G129" s="8" t="s">
        <v>358</v>
      </c>
      <c r="H129" s="8" t="s">
        <v>273</v>
      </c>
      <c r="I129" s="8" t="s">
        <v>106</v>
      </c>
      <c r="J129" s="8" t="s">
        <v>47</v>
      </c>
      <c r="K129" s="41">
        <v>8</v>
      </c>
      <c r="L129" s="8" t="s">
        <v>38</v>
      </c>
      <c r="M129" s="8">
        <v>4</v>
      </c>
      <c r="N129" s="8" t="s">
        <v>183</v>
      </c>
      <c r="O129" s="8" t="s">
        <v>1175</v>
      </c>
      <c r="P129" s="8" t="s">
        <v>54</v>
      </c>
      <c r="Q129" s="8">
        <v>0</v>
      </c>
      <c r="R129" s="8" t="s">
        <v>41</v>
      </c>
      <c r="S129" s="5"/>
      <c r="T129" s="5">
        <v>39013100</v>
      </c>
      <c r="U129" s="52">
        <f t="shared" si="7"/>
        <v>39013100</v>
      </c>
      <c r="V129" s="8" t="s">
        <v>42</v>
      </c>
      <c r="W129" s="8" t="s">
        <v>43</v>
      </c>
      <c r="X129" s="8" t="s">
        <v>268</v>
      </c>
      <c r="Y129" s="8">
        <v>5111150</v>
      </c>
      <c r="Z129" s="9" t="s">
        <v>389</v>
      </c>
      <c r="AA129" s="8"/>
      <c r="AB129" s="8" t="s">
        <v>146</v>
      </c>
      <c r="AC129" s="8" t="s">
        <v>453</v>
      </c>
      <c r="AD129" s="8" t="s">
        <v>399</v>
      </c>
      <c r="AE129" s="26"/>
      <c r="AF129" s="26"/>
    </row>
    <row r="130" spans="1:32" ht="82.5" hidden="1" x14ac:dyDescent="0.25">
      <c r="A130" s="8" t="s">
        <v>918</v>
      </c>
      <c r="B130" s="8" t="s">
        <v>146</v>
      </c>
      <c r="C130" s="34">
        <v>232</v>
      </c>
      <c r="D130" s="8" t="s">
        <v>271</v>
      </c>
      <c r="E130" s="8"/>
      <c r="F130" s="8"/>
      <c r="G130" s="8" t="s">
        <v>280</v>
      </c>
      <c r="H130" s="8" t="s">
        <v>273</v>
      </c>
      <c r="I130" s="8" t="s">
        <v>106</v>
      </c>
      <c r="J130" s="8" t="s">
        <v>63</v>
      </c>
      <c r="K130" s="41">
        <v>2</v>
      </c>
      <c r="L130" s="8" t="s">
        <v>47</v>
      </c>
      <c r="M130" s="8">
        <v>6</v>
      </c>
      <c r="N130" s="8" t="s">
        <v>183</v>
      </c>
      <c r="O130" s="8" t="s">
        <v>1175</v>
      </c>
      <c r="P130" s="8" t="s">
        <v>54</v>
      </c>
      <c r="Q130" s="8">
        <v>0</v>
      </c>
      <c r="R130" s="8" t="s">
        <v>41</v>
      </c>
      <c r="S130" s="5"/>
      <c r="T130" s="5">
        <v>33482850.237317637</v>
      </c>
      <c r="U130" s="52">
        <f t="shared" si="7"/>
        <v>33482850.237317637</v>
      </c>
      <c r="V130" s="8" t="s">
        <v>42</v>
      </c>
      <c r="W130" s="8" t="s">
        <v>43</v>
      </c>
      <c r="X130" s="8" t="s">
        <v>268</v>
      </c>
      <c r="Y130" s="8">
        <v>5111150</v>
      </c>
      <c r="Z130" s="9" t="s">
        <v>389</v>
      </c>
      <c r="AA130" s="8"/>
      <c r="AB130" s="8" t="s">
        <v>146</v>
      </c>
      <c r="AC130" s="8" t="s">
        <v>453</v>
      </c>
      <c r="AD130" s="8" t="s">
        <v>399</v>
      </c>
      <c r="AE130" s="8"/>
      <c r="AF130" s="8"/>
    </row>
    <row r="131" spans="1:32" ht="82.5" hidden="1" x14ac:dyDescent="0.25">
      <c r="A131" s="8" t="s">
        <v>919</v>
      </c>
      <c r="B131" s="8" t="s">
        <v>146</v>
      </c>
      <c r="C131" s="34">
        <v>233</v>
      </c>
      <c r="D131" s="8" t="s">
        <v>271</v>
      </c>
      <c r="E131" s="8"/>
      <c r="F131" s="8"/>
      <c r="G131" s="8" t="s">
        <v>280</v>
      </c>
      <c r="H131" s="8" t="s">
        <v>273</v>
      </c>
      <c r="I131" s="8" t="s">
        <v>106</v>
      </c>
      <c r="J131" s="8" t="s">
        <v>47</v>
      </c>
      <c r="K131" s="41">
        <v>8</v>
      </c>
      <c r="L131" s="8" t="s">
        <v>38</v>
      </c>
      <c r="M131" s="8">
        <v>4</v>
      </c>
      <c r="N131" s="8" t="s">
        <v>183</v>
      </c>
      <c r="O131" s="8" t="s">
        <v>1175</v>
      </c>
      <c r="P131" s="8" t="s">
        <v>54</v>
      </c>
      <c r="Q131" s="8">
        <v>0</v>
      </c>
      <c r="R131" s="8" t="s">
        <v>41</v>
      </c>
      <c r="S131" s="5"/>
      <c r="T131" s="5">
        <v>20353500</v>
      </c>
      <c r="U131" s="52">
        <f t="shared" si="7"/>
        <v>20353500</v>
      </c>
      <c r="V131" s="8" t="s">
        <v>42</v>
      </c>
      <c r="W131" s="8" t="s">
        <v>43</v>
      </c>
      <c r="X131" s="8" t="s">
        <v>268</v>
      </c>
      <c r="Y131" s="8">
        <v>5111150</v>
      </c>
      <c r="Z131" s="9" t="s">
        <v>389</v>
      </c>
      <c r="AA131" s="8"/>
      <c r="AB131" s="8" t="s">
        <v>146</v>
      </c>
      <c r="AC131" s="8" t="s">
        <v>453</v>
      </c>
      <c r="AD131" s="8" t="s">
        <v>399</v>
      </c>
      <c r="AE131" s="8"/>
      <c r="AF131" s="8"/>
    </row>
    <row r="132" spans="1:32" s="27" customFormat="1" ht="132.75" hidden="1" customHeight="1" x14ac:dyDescent="0.25">
      <c r="A132" s="8" t="s">
        <v>920</v>
      </c>
      <c r="B132" s="8" t="s">
        <v>146</v>
      </c>
      <c r="C132" s="34">
        <v>234</v>
      </c>
      <c r="D132" s="8" t="s">
        <v>271</v>
      </c>
      <c r="E132" s="8"/>
      <c r="F132" s="8"/>
      <c r="G132" s="8" t="s">
        <v>281</v>
      </c>
      <c r="H132" s="8" t="s">
        <v>273</v>
      </c>
      <c r="I132" s="8"/>
      <c r="J132" s="8" t="s">
        <v>63</v>
      </c>
      <c r="K132" s="41">
        <v>2</v>
      </c>
      <c r="L132" s="8" t="s">
        <v>47</v>
      </c>
      <c r="M132" s="8">
        <v>6</v>
      </c>
      <c r="N132" s="8" t="s">
        <v>183</v>
      </c>
      <c r="O132" s="8" t="s">
        <v>1175</v>
      </c>
      <c r="P132" s="8" t="s">
        <v>54</v>
      </c>
      <c r="Q132" s="8">
        <v>0</v>
      </c>
      <c r="R132" s="8" t="s">
        <v>41</v>
      </c>
      <c r="S132" s="5"/>
      <c r="T132" s="5">
        <v>67502954</v>
      </c>
      <c r="U132" s="52">
        <f t="shared" si="7"/>
        <v>67502954</v>
      </c>
      <c r="V132" s="8" t="s">
        <v>42</v>
      </c>
      <c r="W132" s="8" t="s">
        <v>43</v>
      </c>
      <c r="X132" s="8" t="s">
        <v>268</v>
      </c>
      <c r="Y132" s="8">
        <v>5111150</v>
      </c>
      <c r="Z132" s="9" t="s">
        <v>389</v>
      </c>
      <c r="AA132" s="8"/>
      <c r="AB132" s="8" t="s">
        <v>146</v>
      </c>
      <c r="AC132" s="8" t="s">
        <v>453</v>
      </c>
      <c r="AD132" s="8" t="s">
        <v>399</v>
      </c>
      <c r="AE132" s="26"/>
      <c r="AF132" s="26"/>
    </row>
    <row r="133" spans="1:32" s="27" customFormat="1" ht="132.75" hidden="1" customHeight="1" x14ac:dyDescent="0.25">
      <c r="A133" s="8" t="s">
        <v>921</v>
      </c>
      <c r="B133" s="8" t="s">
        <v>146</v>
      </c>
      <c r="C133" s="34">
        <v>235</v>
      </c>
      <c r="D133" s="8" t="s">
        <v>271</v>
      </c>
      <c r="E133" s="8"/>
      <c r="F133" s="8"/>
      <c r="G133" s="8" t="s">
        <v>281</v>
      </c>
      <c r="H133" s="8" t="s">
        <v>273</v>
      </c>
      <c r="I133" s="8"/>
      <c r="J133" s="8" t="s">
        <v>47</v>
      </c>
      <c r="K133" s="41">
        <v>8</v>
      </c>
      <c r="L133" s="8" t="s">
        <v>38</v>
      </c>
      <c r="M133" s="8">
        <v>4</v>
      </c>
      <c r="N133" s="8" t="s">
        <v>183</v>
      </c>
      <c r="O133" s="8" t="s">
        <v>1175</v>
      </c>
      <c r="P133" s="8" t="s">
        <v>54</v>
      </c>
      <c r="Q133" s="8">
        <v>0</v>
      </c>
      <c r="R133" s="8" t="s">
        <v>41</v>
      </c>
      <c r="S133" s="5"/>
      <c r="T133" s="5">
        <v>41033600</v>
      </c>
      <c r="U133" s="52">
        <f t="shared" si="7"/>
        <v>41033600</v>
      </c>
      <c r="V133" s="8" t="s">
        <v>42</v>
      </c>
      <c r="W133" s="8" t="s">
        <v>43</v>
      </c>
      <c r="X133" s="8" t="s">
        <v>268</v>
      </c>
      <c r="Y133" s="8">
        <v>5111150</v>
      </c>
      <c r="Z133" s="9" t="s">
        <v>389</v>
      </c>
      <c r="AA133" s="8"/>
      <c r="AB133" s="8" t="s">
        <v>146</v>
      </c>
      <c r="AC133" s="8" t="s">
        <v>453</v>
      </c>
      <c r="AD133" s="8" t="s">
        <v>399</v>
      </c>
      <c r="AE133" s="26"/>
      <c r="AF133" s="26"/>
    </row>
    <row r="134" spans="1:32" ht="82.5" hidden="1" x14ac:dyDescent="0.25">
      <c r="A134" s="8" t="s">
        <v>922</v>
      </c>
      <c r="B134" s="8" t="s">
        <v>146</v>
      </c>
      <c r="C134" s="34">
        <v>236</v>
      </c>
      <c r="D134" s="8" t="s">
        <v>271</v>
      </c>
      <c r="E134" s="8"/>
      <c r="F134" s="8"/>
      <c r="G134" s="8" t="s">
        <v>381</v>
      </c>
      <c r="H134" s="8" t="s">
        <v>273</v>
      </c>
      <c r="I134" s="8"/>
      <c r="J134" s="8" t="s">
        <v>63</v>
      </c>
      <c r="K134" s="41">
        <v>2</v>
      </c>
      <c r="L134" s="8" t="s">
        <v>47</v>
      </c>
      <c r="M134" s="8">
        <v>6</v>
      </c>
      <c r="N134" s="8" t="s">
        <v>183</v>
      </c>
      <c r="O134" s="8" t="s">
        <v>1175</v>
      </c>
      <c r="P134" s="8" t="s">
        <v>54</v>
      </c>
      <c r="Q134" s="8">
        <v>0</v>
      </c>
      <c r="R134" s="8" t="s">
        <v>41</v>
      </c>
      <c r="S134" s="5"/>
      <c r="T134" s="5">
        <v>27049316.385157499</v>
      </c>
      <c r="U134" s="52">
        <f t="shared" si="7"/>
        <v>27049316.385157499</v>
      </c>
      <c r="V134" s="8" t="s">
        <v>42</v>
      </c>
      <c r="W134" s="8" t="s">
        <v>43</v>
      </c>
      <c r="X134" s="8" t="s">
        <v>268</v>
      </c>
      <c r="Y134" s="8">
        <v>5111150</v>
      </c>
      <c r="Z134" s="9" t="s">
        <v>389</v>
      </c>
      <c r="AA134" s="8"/>
      <c r="AB134" s="8" t="s">
        <v>146</v>
      </c>
      <c r="AC134" s="8" t="s">
        <v>453</v>
      </c>
      <c r="AD134" s="8" t="s">
        <v>399</v>
      </c>
      <c r="AE134" s="8"/>
      <c r="AF134" s="8"/>
    </row>
    <row r="135" spans="1:32" ht="82.5" hidden="1" x14ac:dyDescent="0.25">
      <c r="A135" s="8" t="s">
        <v>923</v>
      </c>
      <c r="B135" s="8" t="s">
        <v>146</v>
      </c>
      <c r="C135" s="34">
        <v>237</v>
      </c>
      <c r="D135" s="8" t="s">
        <v>271</v>
      </c>
      <c r="E135" s="8"/>
      <c r="F135" s="8"/>
      <c r="G135" s="8" t="s">
        <v>381</v>
      </c>
      <c r="H135" s="8" t="s">
        <v>273</v>
      </c>
      <c r="I135" s="8"/>
      <c r="J135" s="8" t="s">
        <v>47</v>
      </c>
      <c r="K135" s="41">
        <v>8</v>
      </c>
      <c r="L135" s="8" t="s">
        <v>38</v>
      </c>
      <c r="M135" s="8">
        <v>4</v>
      </c>
      <c r="N135" s="8" t="s">
        <v>183</v>
      </c>
      <c r="O135" s="8" t="s">
        <v>1175</v>
      </c>
      <c r="P135" s="8" t="s">
        <v>54</v>
      </c>
      <c r="Q135" s="8">
        <v>0</v>
      </c>
      <c r="R135" s="8" t="s">
        <v>41</v>
      </c>
      <c r="S135" s="5"/>
      <c r="T135" s="5">
        <v>16442700</v>
      </c>
      <c r="U135" s="52">
        <f t="shared" si="7"/>
        <v>16442700</v>
      </c>
      <c r="V135" s="8" t="s">
        <v>42</v>
      </c>
      <c r="W135" s="8" t="s">
        <v>43</v>
      </c>
      <c r="X135" s="8" t="s">
        <v>268</v>
      </c>
      <c r="Y135" s="8">
        <v>5111150</v>
      </c>
      <c r="Z135" s="9" t="s">
        <v>389</v>
      </c>
      <c r="AA135" s="8"/>
      <c r="AB135" s="8" t="s">
        <v>146</v>
      </c>
      <c r="AC135" s="8" t="s">
        <v>453</v>
      </c>
      <c r="AD135" s="8" t="s">
        <v>399</v>
      </c>
      <c r="AE135" s="8"/>
      <c r="AF135" s="8"/>
    </row>
    <row r="136" spans="1:32" ht="82.5" hidden="1" x14ac:dyDescent="0.25">
      <c r="A136" s="8" t="s">
        <v>924</v>
      </c>
      <c r="B136" s="8" t="s">
        <v>146</v>
      </c>
      <c r="C136" s="34">
        <v>238</v>
      </c>
      <c r="D136" s="8" t="s">
        <v>271</v>
      </c>
      <c r="E136" s="8"/>
      <c r="F136" s="8"/>
      <c r="G136" s="8" t="s">
        <v>382</v>
      </c>
      <c r="H136" s="8" t="s">
        <v>273</v>
      </c>
      <c r="I136" s="8" t="s">
        <v>106</v>
      </c>
      <c r="J136" s="8" t="s">
        <v>63</v>
      </c>
      <c r="K136" s="41">
        <v>2</v>
      </c>
      <c r="L136" s="8" t="s">
        <v>47</v>
      </c>
      <c r="M136" s="8">
        <v>6</v>
      </c>
      <c r="N136" s="8" t="s">
        <v>183</v>
      </c>
      <c r="O136" s="8" t="s">
        <v>1175</v>
      </c>
      <c r="P136" s="8" t="s">
        <v>54</v>
      </c>
      <c r="Q136" s="8">
        <v>0</v>
      </c>
      <c r="R136" s="8" t="s">
        <v>41</v>
      </c>
      <c r="S136" s="5"/>
      <c r="T136" s="5">
        <v>16601163.019589635</v>
      </c>
      <c r="U136" s="52">
        <f t="shared" si="7"/>
        <v>16601163.019589635</v>
      </c>
      <c r="V136" s="8" t="s">
        <v>42</v>
      </c>
      <c r="W136" s="8" t="s">
        <v>43</v>
      </c>
      <c r="X136" s="8" t="s">
        <v>268</v>
      </c>
      <c r="Y136" s="8">
        <v>5111150</v>
      </c>
      <c r="Z136" s="9" t="s">
        <v>389</v>
      </c>
      <c r="AA136" s="8"/>
      <c r="AB136" s="8" t="s">
        <v>146</v>
      </c>
      <c r="AC136" s="8" t="s">
        <v>453</v>
      </c>
      <c r="AD136" s="8" t="s">
        <v>399</v>
      </c>
      <c r="AE136" s="8"/>
      <c r="AF136" s="8"/>
    </row>
    <row r="137" spans="1:32" ht="82.5" hidden="1" x14ac:dyDescent="0.25">
      <c r="A137" s="8" t="s">
        <v>925</v>
      </c>
      <c r="B137" s="8" t="s">
        <v>146</v>
      </c>
      <c r="C137" s="34">
        <v>239</v>
      </c>
      <c r="D137" s="8" t="s">
        <v>271</v>
      </c>
      <c r="E137" s="8"/>
      <c r="F137" s="8"/>
      <c r="G137" s="8" t="s">
        <v>382</v>
      </c>
      <c r="H137" s="8" t="s">
        <v>273</v>
      </c>
      <c r="I137" s="8" t="s">
        <v>106</v>
      </c>
      <c r="J137" s="8" t="s">
        <v>47</v>
      </c>
      <c r="K137" s="41">
        <v>8</v>
      </c>
      <c r="L137" s="8" t="s">
        <v>38</v>
      </c>
      <c r="M137" s="8">
        <v>4</v>
      </c>
      <c r="N137" s="8" t="s">
        <v>183</v>
      </c>
      <c r="O137" s="8" t="s">
        <v>1175</v>
      </c>
      <c r="P137" s="8" t="s">
        <v>54</v>
      </c>
      <c r="Q137" s="8">
        <v>0</v>
      </c>
      <c r="R137" s="8" t="s">
        <v>41</v>
      </c>
      <c r="S137" s="5"/>
      <c r="T137" s="5">
        <v>10091500</v>
      </c>
      <c r="U137" s="52">
        <f t="shared" si="7"/>
        <v>10091500</v>
      </c>
      <c r="V137" s="8" t="s">
        <v>42</v>
      </c>
      <c r="W137" s="8" t="s">
        <v>43</v>
      </c>
      <c r="X137" s="8" t="s">
        <v>268</v>
      </c>
      <c r="Y137" s="8">
        <v>5111150</v>
      </c>
      <c r="Z137" s="9" t="s">
        <v>389</v>
      </c>
      <c r="AA137" s="8"/>
      <c r="AB137" s="8" t="s">
        <v>146</v>
      </c>
      <c r="AC137" s="8" t="s">
        <v>453</v>
      </c>
      <c r="AD137" s="8" t="s">
        <v>399</v>
      </c>
      <c r="AE137" s="8"/>
      <c r="AF137" s="8"/>
    </row>
    <row r="138" spans="1:32" ht="49.5" hidden="1" x14ac:dyDescent="0.25">
      <c r="A138" s="8" t="s">
        <v>927</v>
      </c>
      <c r="B138" s="8" t="s">
        <v>146</v>
      </c>
      <c r="C138" s="34">
        <v>241</v>
      </c>
      <c r="D138" s="8" t="s">
        <v>356</v>
      </c>
      <c r="E138" s="8"/>
      <c r="F138" s="8"/>
      <c r="G138" s="8" t="s">
        <v>383</v>
      </c>
      <c r="H138" s="8" t="s">
        <v>249</v>
      </c>
      <c r="I138" s="8"/>
      <c r="J138" s="8" t="s">
        <v>53</v>
      </c>
      <c r="K138" s="41">
        <v>3</v>
      </c>
      <c r="L138" s="8" t="s">
        <v>38</v>
      </c>
      <c r="M138" s="8">
        <v>8.5</v>
      </c>
      <c r="N138" s="8" t="s">
        <v>388</v>
      </c>
      <c r="O138" s="8" t="s">
        <v>1179</v>
      </c>
      <c r="P138" s="8" t="s">
        <v>40</v>
      </c>
      <c r="Q138" s="8">
        <v>1</v>
      </c>
      <c r="R138" s="8" t="s">
        <v>41</v>
      </c>
      <c r="S138" s="5"/>
      <c r="T138" s="51">
        <v>4648000</v>
      </c>
      <c r="U138" s="52">
        <f t="shared" si="7"/>
        <v>4648000</v>
      </c>
      <c r="V138" s="8" t="s">
        <v>42</v>
      </c>
      <c r="W138" s="8" t="s">
        <v>43</v>
      </c>
      <c r="X138" s="8" t="s">
        <v>493</v>
      </c>
      <c r="Y138" s="8">
        <v>5111150</v>
      </c>
      <c r="Z138" s="9" t="s">
        <v>494</v>
      </c>
      <c r="AA138" s="8"/>
      <c r="AB138" s="8" t="s">
        <v>146</v>
      </c>
      <c r="AC138" s="8" t="s">
        <v>452</v>
      </c>
      <c r="AD138" s="8" t="s">
        <v>399</v>
      </c>
      <c r="AE138" s="8"/>
      <c r="AF138" s="8"/>
    </row>
    <row r="139" spans="1:32" ht="66" hidden="1" x14ac:dyDescent="0.25">
      <c r="A139" s="8" t="s">
        <v>928</v>
      </c>
      <c r="B139" s="8" t="s">
        <v>146</v>
      </c>
      <c r="C139" s="34">
        <v>242</v>
      </c>
      <c r="D139" s="8" t="s">
        <v>235</v>
      </c>
      <c r="E139" s="8"/>
      <c r="F139" s="8"/>
      <c r="G139" s="8" t="s">
        <v>386</v>
      </c>
      <c r="H139" s="8" t="s">
        <v>237</v>
      </c>
      <c r="I139" s="8"/>
      <c r="J139" s="8" t="s">
        <v>63</v>
      </c>
      <c r="K139" s="41">
        <v>2</v>
      </c>
      <c r="L139" s="8" t="s">
        <v>38</v>
      </c>
      <c r="M139" s="8">
        <v>9.5</v>
      </c>
      <c r="N139" s="8" t="s">
        <v>39</v>
      </c>
      <c r="O139" s="8" t="s">
        <v>1177</v>
      </c>
      <c r="P139" s="8" t="s">
        <v>54</v>
      </c>
      <c r="Q139" s="8">
        <v>0</v>
      </c>
      <c r="R139" s="8" t="s">
        <v>41</v>
      </c>
      <c r="S139" s="5"/>
      <c r="T139" s="5">
        <v>8448000</v>
      </c>
      <c r="U139" s="52">
        <f t="shared" si="7"/>
        <v>8448000</v>
      </c>
      <c r="V139" s="8" t="s">
        <v>42</v>
      </c>
      <c r="W139" s="8" t="s">
        <v>43</v>
      </c>
      <c r="X139" s="8" t="s">
        <v>397</v>
      </c>
      <c r="Y139" s="8">
        <v>5111150</v>
      </c>
      <c r="Z139" s="9" t="s">
        <v>398</v>
      </c>
      <c r="AA139" s="2"/>
      <c r="AB139" s="8" t="s">
        <v>146</v>
      </c>
      <c r="AC139" s="8" t="s">
        <v>454</v>
      </c>
      <c r="AD139" s="8" t="s">
        <v>399</v>
      </c>
      <c r="AE139" s="8"/>
      <c r="AF139" s="8"/>
    </row>
    <row r="140" spans="1:32" ht="49.5" hidden="1" x14ac:dyDescent="0.25">
      <c r="A140" s="8" t="s">
        <v>929</v>
      </c>
      <c r="B140" s="8" t="s">
        <v>146</v>
      </c>
      <c r="C140" s="34">
        <v>243</v>
      </c>
      <c r="D140" s="8">
        <v>80131502</v>
      </c>
      <c r="E140" s="8"/>
      <c r="F140" s="8"/>
      <c r="G140" s="8" t="s">
        <v>368</v>
      </c>
      <c r="H140" s="8" t="s">
        <v>237</v>
      </c>
      <c r="I140" s="8"/>
      <c r="J140" s="8" t="s">
        <v>63</v>
      </c>
      <c r="K140" s="41">
        <v>2</v>
      </c>
      <c r="L140" s="8" t="s">
        <v>38</v>
      </c>
      <c r="M140" s="8">
        <v>9.5</v>
      </c>
      <c r="N140" s="8" t="s">
        <v>39</v>
      </c>
      <c r="O140" s="8" t="s">
        <v>1177</v>
      </c>
      <c r="P140" s="8" t="s">
        <v>54</v>
      </c>
      <c r="Q140" s="8">
        <v>0</v>
      </c>
      <c r="R140" s="8" t="s">
        <v>41</v>
      </c>
      <c r="S140" s="5"/>
      <c r="T140" s="5">
        <v>11733000</v>
      </c>
      <c r="U140" s="52">
        <f t="shared" si="7"/>
        <v>11733000</v>
      </c>
      <c r="V140" s="8" t="s">
        <v>42</v>
      </c>
      <c r="W140" s="8" t="s">
        <v>43</v>
      </c>
      <c r="X140" s="8" t="s">
        <v>359</v>
      </c>
      <c r="Y140" s="8">
        <v>5111150</v>
      </c>
      <c r="Z140" s="7" t="s">
        <v>364</v>
      </c>
      <c r="AA140" s="2"/>
      <c r="AB140" s="8" t="s">
        <v>146</v>
      </c>
      <c r="AC140" s="8" t="s">
        <v>454</v>
      </c>
      <c r="AD140" s="8" t="s">
        <v>399</v>
      </c>
      <c r="AE140" s="8"/>
      <c r="AF140" s="8"/>
    </row>
    <row r="141" spans="1:32" ht="66" hidden="1" x14ac:dyDescent="0.25">
      <c r="A141" s="8" t="s">
        <v>930</v>
      </c>
      <c r="B141" s="8" t="s">
        <v>146</v>
      </c>
      <c r="C141" s="34">
        <v>244</v>
      </c>
      <c r="D141" s="8">
        <v>80131502</v>
      </c>
      <c r="E141" s="8"/>
      <c r="F141" s="8"/>
      <c r="G141" s="8" t="s">
        <v>490</v>
      </c>
      <c r="H141" s="8" t="s">
        <v>237</v>
      </c>
      <c r="I141" s="8"/>
      <c r="J141" s="8" t="s">
        <v>66</v>
      </c>
      <c r="K141" s="41">
        <v>5</v>
      </c>
      <c r="L141" s="8" t="s">
        <v>38</v>
      </c>
      <c r="M141" s="8">
        <v>7</v>
      </c>
      <c r="N141" s="8" t="s">
        <v>39</v>
      </c>
      <c r="O141" s="8" t="s">
        <v>1177</v>
      </c>
      <c r="P141" s="8" t="s">
        <v>54</v>
      </c>
      <c r="Q141" s="8">
        <v>0</v>
      </c>
      <c r="R141" s="8" t="s">
        <v>41</v>
      </c>
      <c r="S141" s="5">
        <v>31238650</v>
      </c>
      <c r="T141" s="5">
        <v>205251000</v>
      </c>
      <c r="U141" s="52">
        <f t="shared" si="7"/>
        <v>205251000</v>
      </c>
      <c r="V141" s="8" t="s">
        <v>42</v>
      </c>
      <c r="W141" s="8" t="s">
        <v>43</v>
      </c>
      <c r="X141" s="8" t="s">
        <v>397</v>
      </c>
      <c r="Y141" s="8">
        <v>5111150</v>
      </c>
      <c r="Z141" s="9" t="s">
        <v>398</v>
      </c>
      <c r="AA141" s="2"/>
      <c r="AB141" s="8" t="s">
        <v>146</v>
      </c>
      <c r="AC141" s="8" t="s">
        <v>454</v>
      </c>
      <c r="AD141" s="8" t="s">
        <v>399</v>
      </c>
      <c r="AE141" s="8"/>
      <c r="AF141" s="8"/>
    </row>
    <row r="142" spans="1:32" ht="66" hidden="1" x14ac:dyDescent="0.25">
      <c r="A142" s="8" t="s">
        <v>931</v>
      </c>
      <c r="B142" s="8" t="s">
        <v>146</v>
      </c>
      <c r="C142" s="34">
        <v>245</v>
      </c>
      <c r="D142" s="8">
        <v>80131502</v>
      </c>
      <c r="E142" s="8"/>
      <c r="F142" s="8"/>
      <c r="G142" s="8" t="s">
        <v>491</v>
      </c>
      <c r="H142" s="8" t="s">
        <v>237</v>
      </c>
      <c r="I142" s="8"/>
      <c r="J142" s="8" t="s">
        <v>66</v>
      </c>
      <c r="K142" s="41">
        <v>5</v>
      </c>
      <c r="L142" s="8" t="s">
        <v>38</v>
      </c>
      <c r="M142" s="8">
        <v>7</v>
      </c>
      <c r="N142" s="8" t="s">
        <v>39</v>
      </c>
      <c r="O142" s="8" t="s">
        <v>1177</v>
      </c>
      <c r="P142" s="8" t="s">
        <v>54</v>
      </c>
      <c r="Q142" s="8">
        <v>0</v>
      </c>
      <c r="R142" s="8" t="s">
        <v>41</v>
      </c>
      <c r="S142" s="5">
        <v>210064440</v>
      </c>
      <c r="T142" s="5">
        <v>1380213000</v>
      </c>
      <c r="U142" s="52">
        <f t="shared" si="7"/>
        <v>1380213000</v>
      </c>
      <c r="V142" s="8" t="s">
        <v>42</v>
      </c>
      <c r="W142" s="8" t="s">
        <v>43</v>
      </c>
      <c r="X142" s="8" t="s">
        <v>397</v>
      </c>
      <c r="Y142" s="8">
        <v>5111150</v>
      </c>
      <c r="Z142" s="9" t="s">
        <v>398</v>
      </c>
      <c r="AA142" s="2"/>
      <c r="AB142" s="8" t="s">
        <v>146</v>
      </c>
      <c r="AC142" s="8" t="s">
        <v>454</v>
      </c>
      <c r="AD142" s="8" t="s">
        <v>399</v>
      </c>
      <c r="AE142" s="8"/>
      <c r="AF142" s="8"/>
    </row>
    <row r="143" spans="1:32" ht="66" hidden="1" x14ac:dyDescent="0.25">
      <c r="A143" s="8" t="s">
        <v>932</v>
      </c>
      <c r="B143" s="8" t="s">
        <v>146</v>
      </c>
      <c r="C143" s="34">
        <v>246</v>
      </c>
      <c r="D143" s="8">
        <v>80131502</v>
      </c>
      <c r="E143" s="8"/>
      <c r="F143" s="8"/>
      <c r="G143" s="8" t="s">
        <v>492</v>
      </c>
      <c r="H143" s="8" t="s">
        <v>237</v>
      </c>
      <c r="I143" s="8"/>
      <c r="J143" s="8" t="s">
        <v>66</v>
      </c>
      <c r="K143" s="41">
        <v>5</v>
      </c>
      <c r="L143" s="8" t="s">
        <v>38</v>
      </c>
      <c r="M143" s="8">
        <v>7</v>
      </c>
      <c r="N143" s="8" t="s">
        <v>39</v>
      </c>
      <c r="O143" s="8" t="s">
        <v>1177</v>
      </c>
      <c r="P143" s="8" t="s">
        <v>54</v>
      </c>
      <c r="Q143" s="8">
        <v>0</v>
      </c>
      <c r="R143" s="8" t="s">
        <v>41</v>
      </c>
      <c r="S143" s="5">
        <v>48473800</v>
      </c>
      <c r="T143" s="5">
        <v>318494750</v>
      </c>
      <c r="U143" s="52">
        <f t="shared" si="7"/>
        <v>318494750</v>
      </c>
      <c r="V143" s="8" t="s">
        <v>42</v>
      </c>
      <c r="W143" s="8" t="s">
        <v>43</v>
      </c>
      <c r="X143" s="8" t="s">
        <v>397</v>
      </c>
      <c r="Y143" s="8">
        <v>5111150</v>
      </c>
      <c r="Z143" s="9" t="s">
        <v>398</v>
      </c>
      <c r="AA143" s="2"/>
      <c r="AB143" s="8" t="s">
        <v>146</v>
      </c>
      <c r="AC143" s="8" t="s">
        <v>454</v>
      </c>
      <c r="AD143" s="8" t="s">
        <v>399</v>
      </c>
      <c r="AE143" s="8"/>
      <c r="AF143" s="8"/>
    </row>
    <row r="144" spans="1:32" ht="49.5" hidden="1" x14ac:dyDescent="0.25">
      <c r="A144" s="8" t="s">
        <v>933</v>
      </c>
      <c r="B144" s="8" t="s">
        <v>146</v>
      </c>
      <c r="C144" s="34">
        <v>247</v>
      </c>
      <c r="D144" s="8">
        <v>73152108</v>
      </c>
      <c r="E144" s="8"/>
      <c r="F144" s="8"/>
      <c r="G144" s="8" t="s">
        <v>346</v>
      </c>
      <c r="H144" s="8" t="s">
        <v>257</v>
      </c>
      <c r="I144" s="8" t="s">
        <v>106</v>
      </c>
      <c r="J144" s="8" t="s">
        <v>63</v>
      </c>
      <c r="K144" s="41">
        <v>2</v>
      </c>
      <c r="L144" s="8" t="s">
        <v>38</v>
      </c>
      <c r="M144" s="8">
        <v>5</v>
      </c>
      <c r="N144" s="8" t="s">
        <v>388</v>
      </c>
      <c r="O144" s="8" t="s">
        <v>1179</v>
      </c>
      <c r="P144" s="8" t="s">
        <v>54</v>
      </c>
      <c r="Q144" s="8">
        <v>0</v>
      </c>
      <c r="R144" s="8" t="s">
        <v>41</v>
      </c>
      <c r="S144" s="5"/>
      <c r="T144" s="5">
        <v>20000000</v>
      </c>
      <c r="U144" s="52">
        <f t="shared" si="7"/>
        <v>20000000</v>
      </c>
      <c r="V144" s="8" t="s">
        <v>42</v>
      </c>
      <c r="W144" s="8" t="s">
        <v>43</v>
      </c>
      <c r="X144" s="8" t="s">
        <v>397</v>
      </c>
      <c r="Y144" s="8">
        <v>5111150</v>
      </c>
      <c r="Z144" s="9" t="s">
        <v>398</v>
      </c>
      <c r="AA144" s="2"/>
      <c r="AB144" s="8" t="s">
        <v>146</v>
      </c>
      <c r="AC144" s="8" t="s">
        <v>455</v>
      </c>
      <c r="AD144" s="8" t="s">
        <v>399</v>
      </c>
      <c r="AE144" s="8"/>
      <c r="AF144" s="8"/>
    </row>
    <row r="145" spans="1:33" ht="66" hidden="1" x14ac:dyDescent="0.25">
      <c r="A145" s="8" t="s">
        <v>934</v>
      </c>
      <c r="B145" s="8" t="s">
        <v>146</v>
      </c>
      <c r="C145" s="34">
        <v>248</v>
      </c>
      <c r="D145" s="8">
        <v>80131502</v>
      </c>
      <c r="E145" s="8"/>
      <c r="F145" s="8"/>
      <c r="G145" s="8" t="s">
        <v>432</v>
      </c>
      <c r="H145" s="8" t="s">
        <v>237</v>
      </c>
      <c r="I145" s="8"/>
      <c r="J145" s="8" t="s">
        <v>53</v>
      </c>
      <c r="K145" s="41">
        <v>3</v>
      </c>
      <c r="L145" s="8" t="s">
        <v>38</v>
      </c>
      <c r="M145" s="8">
        <v>9</v>
      </c>
      <c r="N145" s="8" t="s">
        <v>39</v>
      </c>
      <c r="O145" s="8" t="s">
        <v>1177</v>
      </c>
      <c r="P145" s="8" t="s">
        <v>54</v>
      </c>
      <c r="Q145" s="8">
        <v>0</v>
      </c>
      <c r="R145" s="8" t="s">
        <v>41</v>
      </c>
      <c r="S145" s="5">
        <v>9900000</v>
      </c>
      <c r="T145" s="5">
        <v>83632000</v>
      </c>
      <c r="U145" s="52">
        <f t="shared" si="7"/>
        <v>83632000</v>
      </c>
      <c r="V145" s="8" t="s">
        <v>42</v>
      </c>
      <c r="W145" s="8" t="s">
        <v>43</v>
      </c>
      <c r="X145" s="8" t="s">
        <v>353</v>
      </c>
      <c r="Y145" s="8">
        <v>3176676687</v>
      </c>
      <c r="Z145" s="9" t="s">
        <v>400</v>
      </c>
      <c r="AA145" s="2"/>
      <c r="AB145" s="8" t="s">
        <v>146</v>
      </c>
      <c r="AC145" s="8" t="s">
        <v>454</v>
      </c>
      <c r="AD145" s="8" t="s">
        <v>399</v>
      </c>
      <c r="AE145" s="8"/>
      <c r="AF145" s="8"/>
    </row>
    <row r="146" spans="1:33" s="1" customFormat="1" ht="66" hidden="1" x14ac:dyDescent="0.25">
      <c r="A146" s="8" t="s">
        <v>935</v>
      </c>
      <c r="B146" s="8" t="s">
        <v>146</v>
      </c>
      <c r="C146" s="34">
        <v>250</v>
      </c>
      <c r="D146" s="8">
        <v>11191606</v>
      </c>
      <c r="E146" s="8"/>
      <c r="F146" s="8"/>
      <c r="G146" s="8" t="s">
        <v>396</v>
      </c>
      <c r="H146" s="8" t="s">
        <v>395</v>
      </c>
      <c r="I146" s="8"/>
      <c r="J146" s="8" t="s">
        <v>63</v>
      </c>
      <c r="K146" s="41">
        <v>2</v>
      </c>
      <c r="L146" s="8" t="s">
        <v>38</v>
      </c>
      <c r="M146" s="8">
        <v>11</v>
      </c>
      <c r="N146" s="8" t="s">
        <v>388</v>
      </c>
      <c r="O146" s="8" t="s">
        <v>1179</v>
      </c>
      <c r="P146" s="8" t="s">
        <v>54</v>
      </c>
      <c r="Q146" s="8">
        <v>0</v>
      </c>
      <c r="R146" s="8" t="s">
        <v>41</v>
      </c>
      <c r="S146" s="5">
        <v>0</v>
      </c>
      <c r="T146" s="52">
        <v>0</v>
      </c>
      <c r="U146" s="52">
        <v>0</v>
      </c>
      <c r="V146" s="8" t="s">
        <v>42</v>
      </c>
      <c r="W146" s="8" t="s">
        <v>43</v>
      </c>
      <c r="X146" s="8" t="s">
        <v>397</v>
      </c>
      <c r="Y146" s="8">
        <v>5111150</v>
      </c>
      <c r="Z146" s="9" t="s">
        <v>398</v>
      </c>
      <c r="AA146" s="2"/>
      <c r="AB146" s="8" t="s">
        <v>146</v>
      </c>
      <c r="AC146" s="8" t="s">
        <v>43</v>
      </c>
      <c r="AD146" s="8" t="s">
        <v>399</v>
      </c>
      <c r="AE146" s="28"/>
      <c r="AF146" s="28"/>
    </row>
    <row r="147" spans="1:33" ht="49.5" hidden="1" x14ac:dyDescent="0.25">
      <c r="A147" s="8" t="s">
        <v>936</v>
      </c>
      <c r="B147" s="8" t="s">
        <v>146</v>
      </c>
      <c r="C147" s="34">
        <v>253</v>
      </c>
      <c r="D147" s="8" t="s">
        <v>1187</v>
      </c>
      <c r="E147" s="8"/>
      <c r="F147" s="8"/>
      <c r="G147" s="8" t="s">
        <v>513</v>
      </c>
      <c r="H147" s="8" t="s">
        <v>266</v>
      </c>
      <c r="I147" s="8" t="s">
        <v>106</v>
      </c>
      <c r="J147" s="8" t="s">
        <v>47</v>
      </c>
      <c r="K147" s="41">
        <v>8</v>
      </c>
      <c r="L147" s="8" t="s">
        <v>38</v>
      </c>
      <c r="M147" s="8">
        <v>4</v>
      </c>
      <c r="N147" s="8" t="s">
        <v>388</v>
      </c>
      <c r="O147" s="8" t="s">
        <v>1179</v>
      </c>
      <c r="P147" s="8" t="s">
        <v>54</v>
      </c>
      <c r="Q147" s="8">
        <v>0</v>
      </c>
      <c r="R147" s="8" t="s">
        <v>41</v>
      </c>
      <c r="S147" s="5"/>
      <c r="T147" s="5">
        <v>40000000</v>
      </c>
      <c r="U147" s="52">
        <f t="shared" ref="U147:U165" si="8">+T147</f>
        <v>40000000</v>
      </c>
      <c r="V147" s="8" t="s">
        <v>42</v>
      </c>
      <c r="W147" s="8" t="s">
        <v>43</v>
      </c>
      <c r="X147" s="8" t="s">
        <v>268</v>
      </c>
      <c r="Y147" s="8">
        <v>5111150</v>
      </c>
      <c r="Z147" s="7" t="s">
        <v>389</v>
      </c>
      <c r="AA147" s="8"/>
      <c r="AB147" s="8" t="s">
        <v>146</v>
      </c>
      <c r="AC147" s="8" t="s">
        <v>455</v>
      </c>
      <c r="AD147" s="8" t="s">
        <v>399</v>
      </c>
      <c r="AE147" s="8"/>
      <c r="AF147" s="8"/>
    </row>
    <row r="148" spans="1:33" ht="82.5" hidden="1" x14ac:dyDescent="0.25">
      <c r="A148" s="8" t="s">
        <v>937</v>
      </c>
      <c r="B148" s="8" t="s">
        <v>146</v>
      </c>
      <c r="C148" s="34">
        <v>254</v>
      </c>
      <c r="D148" s="8">
        <v>78102203</v>
      </c>
      <c r="E148" s="8"/>
      <c r="F148" s="8"/>
      <c r="G148" s="8" t="s">
        <v>514</v>
      </c>
      <c r="H148" s="8" t="s">
        <v>515</v>
      </c>
      <c r="I148" s="8" t="s">
        <v>516</v>
      </c>
      <c r="J148" s="8" t="s">
        <v>74</v>
      </c>
      <c r="K148" s="41">
        <v>4</v>
      </c>
      <c r="L148" s="8" t="s">
        <v>38</v>
      </c>
      <c r="M148" s="8">
        <v>7.5</v>
      </c>
      <c r="N148" s="8" t="s">
        <v>262</v>
      </c>
      <c r="O148" s="8" t="s">
        <v>1177</v>
      </c>
      <c r="P148" s="8" t="s">
        <v>527</v>
      </c>
      <c r="Q148" s="8">
        <v>1</v>
      </c>
      <c r="R148" s="8" t="s">
        <v>41</v>
      </c>
      <c r="S148" s="5"/>
      <c r="T148" s="5">
        <v>350000000</v>
      </c>
      <c r="U148" s="52">
        <f t="shared" si="8"/>
        <v>350000000</v>
      </c>
      <c r="V148" s="8" t="s">
        <v>42</v>
      </c>
      <c r="W148" s="8" t="s">
        <v>43</v>
      </c>
      <c r="X148" s="8" t="s">
        <v>408</v>
      </c>
      <c r="Y148" s="8">
        <v>5111150</v>
      </c>
      <c r="Z148" s="9" t="s">
        <v>975</v>
      </c>
      <c r="AA148" s="8"/>
      <c r="AB148" s="8" t="s">
        <v>517</v>
      </c>
      <c r="AC148" s="8" t="s">
        <v>1044</v>
      </c>
      <c r="AD148" s="8" t="s">
        <v>399</v>
      </c>
      <c r="AE148" s="8"/>
      <c r="AF148" s="8"/>
    </row>
    <row r="149" spans="1:33" s="6" customFormat="1" ht="129" hidden="1" customHeight="1" x14ac:dyDescent="0.3">
      <c r="A149" s="8" t="s">
        <v>949</v>
      </c>
      <c r="B149" s="8" t="s">
        <v>146</v>
      </c>
      <c r="C149" s="34">
        <v>266</v>
      </c>
      <c r="D149" s="8">
        <v>14111507</v>
      </c>
      <c r="E149" s="8"/>
      <c r="F149" s="8"/>
      <c r="G149" s="8" t="s">
        <v>427</v>
      </c>
      <c r="H149" s="8" t="s">
        <v>264</v>
      </c>
      <c r="I149" s="8"/>
      <c r="J149" s="8" t="s">
        <v>63</v>
      </c>
      <c r="K149" s="41">
        <v>2</v>
      </c>
      <c r="L149" s="8" t="s">
        <v>76</v>
      </c>
      <c r="M149" s="8">
        <v>5</v>
      </c>
      <c r="N149" s="8" t="s">
        <v>471</v>
      </c>
      <c r="O149" s="8" t="s">
        <v>1179</v>
      </c>
      <c r="P149" s="8" t="s">
        <v>54</v>
      </c>
      <c r="Q149" s="8">
        <v>0</v>
      </c>
      <c r="R149" s="8" t="s">
        <v>428</v>
      </c>
      <c r="S149" s="5"/>
      <c r="T149" s="5">
        <v>25000000</v>
      </c>
      <c r="U149" s="52">
        <f t="shared" si="8"/>
        <v>25000000</v>
      </c>
      <c r="V149" s="8" t="s">
        <v>42</v>
      </c>
      <c r="W149" s="8" t="s">
        <v>43</v>
      </c>
      <c r="X149" s="8" t="s">
        <v>839</v>
      </c>
      <c r="Y149" s="8">
        <v>5111150</v>
      </c>
      <c r="Z149" s="9" t="s">
        <v>840</v>
      </c>
      <c r="AA149" s="8"/>
      <c r="AB149" s="8" t="s">
        <v>146</v>
      </c>
      <c r="AC149" s="8" t="s">
        <v>983</v>
      </c>
      <c r="AD149" s="8" t="s">
        <v>399</v>
      </c>
      <c r="AE149" s="24"/>
      <c r="AF149" s="8"/>
      <c r="AG149" s="31"/>
    </row>
    <row r="150" spans="1:33" s="6" customFormat="1" ht="187.5" hidden="1" customHeight="1" x14ac:dyDescent="0.3">
      <c r="A150" s="8" t="s">
        <v>950</v>
      </c>
      <c r="B150" s="8" t="s">
        <v>146</v>
      </c>
      <c r="C150" s="34">
        <v>268</v>
      </c>
      <c r="D150" s="8" t="s">
        <v>265</v>
      </c>
      <c r="E150" s="8"/>
      <c r="F150" s="8"/>
      <c r="G150" s="8" t="s">
        <v>429</v>
      </c>
      <c r="H150" s="8" t="s">
        <v>264</v>
      </c>
      <c r="I150" s="8"/>
      <c r="J150" s="8" t="s">
        <v>63</v>
      </c>
      <c r="K150" s="41">
        <v>2</v>
      </c>
      <c r="L150" s="8" t="s">
        <v>76</v>
      </c>
      <c r="M150" s="8">
        <v>5</v>
      </c>
      <c r="N150" s="8" t="s">
        <v>471</v>
      </c>
      <c r="O150" s="8" t="s">
        <v>1179</v>
      </c>
      <c r="P150" s="8" t="s">
        <v>54</v>
      </c>
      <c r="Q150" s="8">
        <v>0</v>
      </c>
      <c r="R150" s="8" t="s">
        <v>428</v>
      </c>
      <c r="S150" s="5"/>
      <c r="T150" s="5">
        <v>12000000</v>
      </c>
      <c r="U150" s="52">
        <f t="shared" si="8"/>
        <v>12000000</v>
      </c>
      <c r="V150" s="8" t="s">
        <v>42</v>
      </c>
      <c r="W150" s="8" t="s">
        <v>43</v>
      </c>
      <c r="X150" s="8" t="s">
        <v>839</v>
      </c>
      <c r="Y150" s="8">
        <v>5111150</v>
      </c>
      <c r="Z150" s="9" t="s">
        <v>840</v>
      </c>
      <c r="AA150" s="8"/>
      <c r="AB150" s="8" t="s">
        <v>146</v>
      </c>
      <c r="AC150" s="8" t="s">
        <v>1227</v>
      </c>
      <c r="AD150" s="8" t="s">
        <v>399</v>
      </c>
      <c r="AE150" s="24"/>
      <c r="AF150" s="8"/>
      <c r="AG150" s="31"/>
    </row>
    <row r="151" spans="1:33" s="6" customFormat="1" ht="150.75" hidden="1" customHeight="1" x14ac:dyDescent="0.3">
      <c r="A151" s="8" t="s">
        <v>951</v>
      </c>
      <c r="B151" s="8" t="s">
        <v>146</v>
      </c>
      <c r="C151" s="34">
        <v>269</v>
      </c>
      <c r="D151" s="8">
        <v>781018</v>
      </c>
      <c r="E151" s="8"/>
      <c r="F151" s="8"/>
      <c r="G151" s="8" t="s">
        <v>430</v>
      </c>
      <c r="H151" s="8" t="s">
        <v>261</v>
      </c>
      <c r="I151" s="8"/>
      <c r="J151" s="8" t="s">
        <v>66</v>
      </c>
      <c r="K151" s="41">
        <v>5</v>
      </c>
      <c r="L151" s="8" t="s">
        <v>38</v>
      </c>
      <c r="M151" s="8">
        <v>9</v>
      </c>
      <c r="N151" s="8" t="s">
        <v>388</v>
      </c>
      <c r="O151" s="8" t="s">
        <v>1179</v>
      </c>
      <c r="P151" s="8" t="s">
        <v>54</v>
      </c>
      <c r="Q151" s="8">
        <v>0</v>
      </c>
      <c r="R151" s="8" t="s">
        <v>41</v>
      </c>
      <c r="S151" s="5"/>
      <c r="T151" s="5">
        <v>40300000</v>
      </c>
      <c r="U151" s="52">
        <f t="shared" si="8"/>
        <v>40300000</v>
      </c>
      <c r="V151" s="8" t="s">
        <v>42</v>
      </c>
      <c r="W151" s="8" t="s">
        <v>43</v>
      </c>
      <c r="X151" s="8" t="s">
        <v>839</v>
      </c>
      <c r="Y151" s="8">
        <v>5111150</v>
      </c>
      <c r="Z151" s="9" t="s">
        <v>840</v>
      </c>
      <c r="AA151" s="8"/>
      <c r="AB151" s="8" t="s">
        <v>146</v>
      </c>
      <c r="AC151" s="8" t="s">
        <v>263</v>
      </c>
      <c r="AD151" s="8" t="s">
        <v>399</v>
      </c>
      <c r="AE151" s="24"/>
      <c r="AF151" s="8"/>
      <c r="AG151" s="31"/>
    </row>
    <row r="152" spans="1:33" s="6" customFormat="1" ht="143.25" hidden="1" customHeight="1" x14ac:dyDescent="0.3">
      <c r="A152" s="8" t="s">
        <v>976</v>
      </c>
      <c r="B152" s="8" t="s">
        <v>103</v>
      </c>
      <c r="C152" s="34">
        <v>293</v>
      </c>
      <c r="D152" s="8">
        <v>80161500</v>
      </c>
      <c r="E152" s="8"/>
      <c r="F152" s="8"/>
      <c r="G152" s="8" t="s">
        <v>1190</v>
      </c>
      <c r="H152" s="8" t="s">
        <v>35</v>
      </c>
      <c r="I152" s="8" t="s">
        <v>52</v>
      </c>
      <c r="J152" s="8" t="s">
        <v>37</v>
      </c>
      <c r="K152" s="41">
        <v>1</v>
      </c>
      <c r="L152" s="8" t="s">
        <v>66</v>
      </c>
      <c r="M152" s="8">
        <v>4</v>
      </c>
      <c r="N152" s="8" t="s">
        <v>39</v>
      </c>
      <c r="O152" s="8" t="s">
        <v>1177</v>
      </c>
      <c r="P152" s="8" t="s">
        <v>1226</v>
      </c>
      <c r="Q152" s="8">
        <v>1</v>
      </c>
      <c r="R152" s="8" t="s">
        <v>41</v>
      </c>
      <c r="S152" s="5">
        <v>12000000</v>
      </c>
      <c r="T152" s="5">
        <f>+S152*M152</f>
        <v>48000000</v>
      </c>
      <c r="U152" s="52">
        <f t="shared" si="8"/>
        <v>48000000</v>
      </c>
      <c r="V152" s="8" t="s">
        <v>42</v>
      </c>
      <c r="W152" s="8" t="s">
        <v>43</v>
      </c>
      <c r="X152" s="8" t="s">
        <v>977</v>
      </c>
      <c r="Y152" s="8">
        <v>5111150</v>
      </c>
      <c r="Z152" s="9" t="s">
        <v>978</v>
      </c>
      <c r="AA152" s="8"/>
      <c r="AB152" s="8" t="s">
        <v>103</v>
      </c>
      <c r="AC152" s="8" t="s">
        <v>450</v>
      </c>
      <c r="AD152" s="8" t="s">
        <v>399</v>
      </c>
      <c r="AE152" s="8"/>
      <c r="AF152" s="8"/>
    </row>
    <row r="153" spans="1:33" s="6" customFormat="1" ht="143.25" hidden="1" customHeight="1" x14ac:dyDescent="0.3">
      <c r="A153" s="8" t="s">
        <v>979</v>
      </c>
      <c r="B153" s="8" t="s">
        <v>103</v>
      </c>
      <c r="C153" s="34">
        <v>294</v>
      </c>
      <c r="D153" s="8">
        <v>80161500</v>
      </c>
      <c r="E153" s="8"/>
      <c r="F153" s="8"/>
      <c r="G153" s="8" t="s">
        <v>980</v>
      </c>
      <c r="H153" s="8" t="s">
        <v>35</v>
      </c>
      <c r="I153" s="8" t="s">
        <v>52</v>
      </c>
      <c r="J153" s="8" t="s">
        <v>37</v>
      </c>
      <c r="K153" s="41">
        <v>1</v>
      </c>
      <c r="L153" s="8" t="s">
        <v>66</v>
      </c>
      <c r="M153" s="8">
        <v>4</v>
      </c>
      <c r="N153" s="8" t="s">
        <v>39</v>
      </c>
      <c r="O153" s="8" t="s">
        <v>1177</v>
      </c>
      <c r="P153" s="8" t="s">
        <v>1226</v>
      </c>
      <c r="Q153" s="8">
        <v>1</v>
      </c>
      <c r="R153" s="8" t="s">
        <v>41</v>
      </c>
      <c r="S153" s="5">
        <v>11000000</v>
      </c>
      <c r="T153" s="5">
        <f>+S153*M153</f>
        <v>44000000</v>
      </c>
      <c r="U153" s="52">
        <f t="shared" si="8"/>
        <v>44000000</v>
      </c>
      <c r="V153" s="8" t="s">
        <v>42</v>
      </c>
      <c r="W153" s="8" t="s">
        <v>43</v>
      </c>
      <c r="X153" s="8" t="s">
        <v>977</v>
      </c>
      <c r="Y153" s="8">
        <v>5111150</v>
      </c>
      <c r="Z153" s="7" t="s">
        <v>978</v>
      </c>
      <c r="AA153" s="8"/>
      <c r="AB153" s="8" t="s">
        <v>103</v>
      </c>
      <c r="AC153" s="8" t="s">
        <v>450</v>
      </c>
      <c r="AD153" s="8" t="s">
        <v>399</v>
      </c>
      <c r="AE153" s="8"/>
      <c r="AF153" s="8"/>
    </row>
    <row r="154" spans="1:33" s="6" customFormat="1" ht="99" hidden="1" x14ac:dyDescent="0.3">
      <c r="A154" s="8" t="s">
        <v>1021</v>
      </c>
      <c r="B154" s="8" t="s">
        <v>227</v>
      </c>
      <c r="C154" s="34">
        <v>296</v>
      </c>
      <c r="D154" s="8" t="s">
        <v>434</v>
      </c>
      <c r="E154" s="8"/>
      <c r="F154" s="8"/>
      <c r="G154" s="8" t="s">
        <v>990</v>
      </c>
      <c r="H154" s="8" t="s">
        <v>433</v>
      </c>
      <c r="I154" s="8"/>
      <c r="J154" s="8" t="s">
        <v>53</v>
      </c>
      <c r="K154" s="41">
        <v>3</v>
      </c>
      <c r="L154" s="8" t="s">
        <v>74</v>
      </c>
      <c r="M154" s="8">
        <v>1</v>
      </c>
      <c r="N154" s="8" t="s">
        <v>471</v>
      </c>
      <c r="O154" s="8" t="s">
        <v>1179</v>
      </c>
      <c r="P154" s="8" t="s">
        <v>54</v>
      </c>
      <c r="Q154" s="8">
        <v>0</v>
      </c>
      <c r="R154" s="8" t="s">
        <v>41</v>
      </c>
      <c r="S154" s="5"/>
      <c r="T154" s="5">
        <v>30000000</v>
      </c>
      <c r="U154" s="52">
        <f t="shared" si="8"/>
        <v>30000000</v>
      </c>
      <c r="V154" s="8" t="s">
        <v>42</v>
      </c>
      <c r="W154" s="8" t="s">
        <v>43</v>
      </c>
      <c r="X154" s="20" t="s">
        <v>988</v>
      </c>
      <c r="Y154" s="8">
        <v>5111150</v>
      </c>
      <c r="Z154" s="9" t="s">
        <v>989</v>
      </c>
      <c r="AA154" s="8"/>
      <c r="AB154" s="8" t="s">
        <v>227</v>
      </c>
      <c r="AC154" s="8" t="s">
        <v>289</v>
      </c>
      <c r="AD154" s="8" t="s">
        <v>399</v>
      </c>
      <c r="AE154" s="8"/>
      <c r="AF154" s="24"/>
    </row>
    <row r="155" spans="1:33" s="6" customFormat="1" ht="99" hidden="1" x14ac:dyDescent="0.3">
      <c r="A155" s="8" t="s">
        <v>1022</v>
      </c>
      <c r="B155" s="8" t="s">
        <v>227</v>
      </c>
      <c r="C155" s="34">
        <v>297</v>
      </c>
      <c r="D155" s="8" t="s">
        <v>434</v>
      </c>
      <c r="E155" s="8"/>
      <c r="F155" s="8"/>
      <c r="G155" s="8" t="s">
        <v>435</v>
      </c>
      <c r="H155" s="8" t="s">
        <v>436</v>
      </c>
      <c r="I155" s="8"/>
      <c r="J155" s="8" t="s">
        <v>74</v>
      </c>
      <c r="K155" s="41">
        <v>4</v>
      </c>
      <c r="L155" s="8" t="s">
        <v>66</v>
      </c>
      <c r="M155" s="8">
        <v>1</v>
      </c>
      <c r="N155" s="8" t="s">
        <v>471</v>
      </c>
      <c r="O155" s="8" t="s">
        <v>1179</v>
      </c>
      <c r="P155" s="8" t="s">
        <v>54</v>
      </c>
      <c r="Q155" s="8">
        <v>0</v>
      </c>
      <c r="R155" s="8" t="s">
        <v>41</v>
      </c>
      <c r="S155" s="5"/>
      <c r="T155" s="5">
        <v>10000000</v>
      </c>
      <c r="U155" s="52">
        <f t="shared" si="8"/>
        <v>10000000</v>
      </c>
      <c r="V155" s="8" t="s">
        <v>42</v>
      </c>
      <c r="W155" s="8" t="s">
        <v>43</v>
      </c>
      <c r="X155" s="20" t="s">
        <v>988</v>
      </c>
      <c r="Y155" s="8">
        <v>5111150</v>
      </c>
      <c r="Z155" s="9" t="s">
        <v>989</v>
      </c>
      <c r="AA155" s="8"/>
      <c r="AB155" s="8" t="s">
        <v>227</v>
      </c>
      <c r="AC155" s="8" t="s">
        <v>449</v>
      </c>
      <c r="AD155" s="8" t="s">
        <v>399</v>
      </c>
      <c r="AE155" s="8"/>
      <c r="AF155" s="24"/>
    </row>
    <row r="156" spans="1:33" s="6" customFormat="1" ht="99" hidden="1" x14ac:dyDescent="0.3">
      <c r="A156" s="8" t="s">
        <v>1023</v>
      </c>
      <c r="B156" s="8" t="s">
        <v>227</v>
      </c>
      <c r="C156" s="34">
        <v>299</v>
      </c>
      <c r="D156" s="8" t="s">
        <v>1080</v>
      </c>
      <c r="E156" s="8"/>
      <c r="F156" s="8"/>
      <c r="G156" s="8" t="s">
        <v>438</v>
      </c>
      <c r="H156" s="8" t="s">
        <v>439</v>
      </c>
      <c r="I156" s="8"/>
      <c r="J156" s="8" t="s">
        <v>53</v>
      </c>
      <c r="K156" s="41">
        <v>3</v>
      </c>
      <c r="L156" s="8" t="s">
        <v>79</v>
      </c>
      <c r="M156" s="8">
        <v>7</v>
      </c>
      <c r="N156" s="8" t="s">
        <v>154</v>
      </c>
      <c r="O156" s="8" t="s">
        <v>1182</v>
      </c>
      <c r="P156" s="8" t="s">
        <v>54</v>
      </c>
      <c r="Q156" s="8">
        <v>0</v>
      </c>
      <c r="R156" s="8" t="s">
        <v>41</v>
      </c>
      <c r="S156" s="5"/>
      <c r="T156" s="5">
        <v>430000000</v>
      </c>
      <c r="U156" s="52">
        <f t="shared" si="8"/>
        <v>430000000</v>
      </c>
      <c r="V156" s="8" t="s">
        <v>42</v>
      </c>
      <c r="W156" s="8" t="s">
        <v>43</v>
      </c>
      <c r="X156" s="20" t="s">
        <v>988</v>
      </c>
      <c r="Y156" s="8">
        <v>5111150</v>
      </c>
      <c r="Z156" s="9" t="s">
        <v>989</v>
      </c>
      <c r="AA156" s="8"/>
      <c r="AB156" s="8" t="s">
        <v>227</v>
      </c>
      <c r="AC156" s="8" t="s">
        <v>289</v>
      </c>
      <c r="AD156" s="8" t="s">
        <v>399</v>
      </c>
      <c r="AE156" s="8"/>
      <c r="AF156" s="24"/>
    </row>
    <row r="157" spans="1:33" s="6" customFormat="1" ht="115.5" hidden="1" x14ac:dyDescent="0.3">
      <c r="A157" s="8" t="s">
        <v>1024</v>
      </c>
      <c r="B157" s="8" t="s">
        <v>227</v>
      </c>
      <c r="C157" s="34">
        <v>310</v>
      </c>
      <c r="D157" s="8">
        <v>90121502</v>
      </c>
      <c r="E157" s="8"/>
      <c r="F157" s="8"/>
      <c r="G157" s="8" t="s">
        <v>290</v>
      </c>
      <c r="H157" s="8" t="s">
        <v>291</v>
      </c>
      <c r="I157" s="8"/>
      <c r="J157" s="8" t="s">
        <v>63</v>
      </c>
      <c r="K157" s="41">
        <v>2</v>
      </c>
      <c r="L157" s="8" t="s">
        <v>38</v>
      </c>
      <c r="M157" s="8">
        <v>9</v>
      </c>
      <c r="N157" s="8" t="s">
        <v>437</v>
      </c>
      <c r="O157" s="8" t="s">
        <v>1180</v>
      </c>
      <c r="P157" s="8" t="s">
        <v>527</v>
      </c>
      <c r="Q157" s="8">
        <v>1</v>
      </c>
      <c r="R157" s="8" t="s">
        <v>992</v>
      </c>
      <c r="S157" s="5"/>
      <c r="T157" s="5">
        <v>650000000</v>
      </c>
      <c r="U157" s="52">
        <f>+T157</f>
        <v>650000000</v>
      </c>
      <c r="V157" s="8" t="s">
        <v>42</v>
      </c>
      <c r="W157" s="8" t="s">
        <v>43</v>
      </c>
      <c r="X157" s="20" t="s">
        <v>988</v>
      </c>
      <c r="Y157" s="8">
        <v>5111150</v>
      </c>
      <c r="Z157" s="9" t="s">
        <v>989</v>
      </c>
      <c r="AA157" s="8"/>
      <c r="AB157" s="8" t="s">
        <v>227</v>
      </c>
      <c r="AC157" s="8" t="s">
        <v>1225</v>
      </c>
      <c r="AD157" s="8" t="s">
        <v>399</v>
      </c>
      <c r="AE157" s="8"/>
      <c r="AF157" s="24"/>
    </row>
    <row r="158" spans="1:33" s="6" customFormat="1" ht="82.5" hidden="1" x14ac:dyDescent="0.3">
      <c r="A158" s="8" t="s">
        <v>1025</v>
      </c>
      <c r="B158" s="8" t="s">
        <v>227</v>
      </c>
      <c r="C158" s="34">
        <v>311</v>
      </c>
      <c r="D158" s="18">
        <v>80161500</v>
      </c>
      <c r="E158" s="18"/>
      <c r="F158" s="18"/>
      <c r="G158" s="18" t="s">
        <v>440</v>
      </c>
      <c r="H158" s="18" t="s">
        <v>312</v>
      </c>
      <c r="I158" s="8" t="s">
        <v>52</v>
      </c>
      <c r="J158" s="18" t="s">
        <v>63</v>
      </c>
      <c r="K158" s="43">
        <v>2</v>
      </c>
      <c r="L158" s="18" t="s">
        <v>76</v>
      </c>
      <c r="M158" s="18">
        <v>4</v>
      </c>
      <c r="N158" s="8" t="s">
        <v>39</v>
      </c>
      <c r="O158" s="8" t="s">
        <v>1177</v>
      </c>
      <c r="P158" s="8" t="s">
        <v>54</v>
      </c>
      <c r="Q158" s="8">
        <v>0</v>
      </c>
      <c r="R158" s="8" t="s">
        <v>41</v>
      </c>
      <c r="S158" s="21">
        <v>6500000</v>
      </c>
      <c r="T158" s="5">
        <f>+S158*M158</f>
        <v>26000000</v>
      </c>
      <c r="U158" s="52">
        <f t="shared" si="8"/>
        <v>26000000</v>
      </c>
      <c r="V158" s="8" t="s">
        <v>42</v>
      </c>
      <c r="W158" s="8" t="s">
        <v>43</v>
      </c>
      <c r="X158" s="20" t="s">
        <v>988</v>
      </c>
      <c r="Y158" s="8">
        <v>5111150</v>
      </c>
      <c r="Z158" s="9" t="s">
        <v>989</v>
      </c>
      <c r="AA158" s="8"/>
      <c r="AB158" s="18" t="s">
        <v>227</v>
      </c>
      <c r="AC158" s="8" t="s">
        <v>450</v>
      </c>
      <c r="AD158" s="8" t="s">
        <v>399</v>
      </c>
      <c r="AE158" s="18"/>
      <c r="AF158" s="24"/>
    </row>
    <row r="159" spans="1:33" s="6" customFormat="1" ht="99" hidden="1" x14ac:dyDescent="0.3">
      <c r="A159" s="8" t="s">
        <v>1026</v>
      </c>
      <c r="B159" s="8" t="s">
        <v>227</v>
      </c>
      <c r="C159" s="34">
        <v>312</v>
      </c>
      <c r="D159" s="8">
        <v>80161500</v>
      </c>
      <c r="E159" s="8"/>
      <c r="F159" s="8"/>
      <c r="G159" s="8" t="s">
        <v>993</v>
      </c>
      <c r="H159" s="18" t="s">
        <v>312</v>
      </c>
      <c r="I159" s="8" t="s">
        <v>292</v>
      </c>
      <c r="J159" s="8" t="s">
        <v>37</v>
      </c>
      <c r="K159" s="41">
        <v>1</v>
      </c>
      <c r="L159" s="8" t="s">
        <v>66</v>
      </c>
      <c r="M159" s="8">
        <v>4</v>
      </c>
      <c r="N159" s="8" t="s">
        <v>39</v>
      </c>
      <c r="O159" s="8" t="s">
        <v>1177</v>
      </c>
      <c r="P159" s="8" t="s">
        <v>54</v>
      </c>
      <c r="Q159" s="8">
        <v>0</v>
      </c>
      <c r="R159" s="8" t="s">
        <v>41</v>
      </c>
      <c r="S159" s="5">
        <v>7000000</v>
      </c>
      <c r="T159" s="5">
        <f>+S159*M159</f>
        <v>28000000</v>
      </c>
      <c r="U159" s="52">
        <f t="shared" si="8"/>
        <v>28000000</v>
      </c>
      <c r="V159" s="8" t="s">
        <v>42</v>
      </c>
      <c r="W159" s="8"/>
      <c r="X159" s="20" t="s">
        <v>988</v>
      </c>
      <c r="Y159" s="8">
        <v>5111150</v>
      </c>
      <c r="Z159" s="9" t="s">
        <v>989</v>
      </c>
      <c r="AA159" s="8"/>
      <c r="AB159" s="8" t="s">
        <v>227</v>
      </c>
      <c r="AC159" s="8" t="s">
        <v>450</v>
      </c>
      <c r="AD159" s="8" t="s">
        <v>399</v>
      </c>
      <c r="AE159" s="24"/>
      <c r="AF159" s="24"/>
    </row>
    <row r="160" spans="1:33" s="6" customFormat="1" ht="49.5" hidden="1" x14ac:dyDescent="0.3">
      <c r="A160" s="8" t="s">
        <v>1027</v>
      </c>
      <c r="B160" s="8" t="s">
        <v>227</v>
      </c>
      <c r="C160" s="34">
        <v>313</v>
      </c>
      <c r="D160" s="8">
        <v>80161500</v>
      </c>
      <c r="E160" s="8"/>
      <c r="F160" s="8"/>
      <c r="G160" s="8" t="s">
        <v>994</v>
      </c>
      <c r="H160" s="8" t="s">
        <v>44</v>
      </c>
      <c r="I160" s="8" t="s">
        <v>52</v>
      </c>
      <c r="J160" s="8" t="s">
        <v>53</v>
      </c>
      <c r="K160" s="41">
        <v>3</v>
      </c>
      <c r="L160" s="8" t="s">
        <v>195</v>
      </c>
      <c r="M160" s="8">
        <v>4</v>
      </c>
      <c r="N160" s="8" t="s">
        <v>39</v>
      </c>
      <c r="O160" s="8" t="s">
        <v>1177</v>
      </c>
      <c r="P160" s="8" t="s">
        <v>54</v>
      </c>
      <c r="Q160" s="8">
        <v>0</v>
      </c>
      <c r="R160" s="8" t="s">
        <v>41</v>
      </c>
      <c r="S160" s="5">
        <v>4500000</v>
      </c>
      <c r="T160" s="5">
        <f>+S160*M160</f>
        <v>18000000</v>
      </c>
      <c r="U160" s="52">
        <f t="shared" si="8"/>
        <v>18000000</v>
      </c>
      <c r="V160" s="8" t="s">
        <v>42</v>
      </c>
      <c r="W160" s="8" t="s">
        <v>43</v>
      </c>
      <c r="X160" s="20" t="s">
        <v>988</v>
      </c>
      <c r="Y160" s="8">
        <v>5111150</v>
      </c>
      <c r="Z160" s="9" t="s">
        <v>989</v>
      </c>
      <c r="AA160" s="8"/>
      <c r="AB160" s="8" t="s">
        <v>227</v>
      </c>
      <c r="AC160" s="8" t="s">
        <v>450</v>
      </c>
      <c r="AD160" s="8" t="s">
        <v>399</v>
      </c>
      <c r="AE160" s="8"/>
      <c r="AF160" s="24"/>
    </row>
    <row r="161" spans="1:32" s="6" customFormat="1" ht="49.5" hidden="1" x14ac:dyDescent="0.3">
      <c r="A161" s="8" t="s">
        <v>1028</v>
      </c>
      <c r="B161" s="8" t="s">
        <v>227</v>
      </c>
      <c r="C161" s="34">
        <v>314</v>
      </c>
      <c r="D161" s="8">
        <v>81112501</v>
      </c>
      <c r="E161" s="8"/>
      <c r="F161" s="8"/>
      <c r="G161" s="8" t="s">
        <v>444</v>
      </c>
      <c r="H161" s="8" t="s">
        <v>293</v>
      </c>
      <c r="I161" s="8"/>
      <c r="J161" s="8" t="s">
        <v>53</v>
      </c>
      <c r="K161" s="41">
        <v>3</v>
      </c>
      <c r="L161" s="8" t="s">
        <v>74</v>
      </c>
      <c r="M161" s="8">
        <v>1</v>
      </c>
      <c r="N161" s="8" t="s">
        <v>130</v>
      </c>
      <c r="O161" s="8" t="s">
        <v>1177</v>
      </c>
      <c r="P161" s="8" t="s">
        <v>54</v>
      </c>
      <c r="Q161" s="8">
        <v>0</v>
      </c>
      <c r="R161" s="8" t="s">
        <v>41</v>
      </c>
      <c r="S161" s="5"/>
      <c r="T161" s="5">
        <v>5000000</v>
      </c>
      <c r="U161" s="52">
        <f t="shared" si="8"/>
        <v>5000000</v>
      </c>
      <c r="V161" s="8" t="s">
        <v>42</v>
      </c>
      <c r="W161" s="8" t="s">
        <v>43</v>
      </c>
      <c r="X161" s="20" t="s">
        <v>988</v>
      </c>
      <c r="Y161" s="8">
        <v>5111150</v>
      </c>
      <c r="Z161" s="9" t="s">
        <v>989</v>
      </c>
      <c r="AA161" s="8"/>
      <c r="AB161" s="8" t="s">
        <v>227</v>
      </c>
      <c r="AC161" s="8" t="s">
        <v>1045</v>
      </c>
      <c r="AD161" s="8" t="s">
        <v>399</v>
      </c>
      <c r="AE161" s="8"/>
      <c r="AF161" s="24"/>
    </row>
    <row r="162" spans="1:32" s="29" customFormat="1" ht="82.5" hidden="1" x14ac:dyDescent="0.3">
      <c r="A162" s="8" t="s">
        <v>1029</v>
      </c>
      <c r="B162" s="8" t="s">
        <v>227</v>
      </c>
      <c r="C162" s="34">
        <v>315</v>
      </c>
      <c r="D162" s="8">
        <v>84121804</v>
      </c>
      <c r="E162" s="8"/>
      <c r="F162" s="8"/>
      <c r="G162" s="8" t="s">
        <v>445</v>
      </c>
      <c r="H162" s="8" t="s">
        <v>446</v>
      </c>
      <c r="I162" s="8"/>
      <c r="J162" s="8" t="s">
        <v>66</v>
      </c>
      <c r="K162" s="41">
        <v>5</v>
      </c>
      <c r="L162" s="8" t="s">
        <v>195</v>
      </c>
      <c r="M162" s="8">
        <v>2</v>
      </c>
      <c r="N162" s="8" t="s">
        <v>991</v>
      </c>
      <c r="O162" s="8" t="s">
        <v>1179</v>
      </c>
      <c r="P162" s="8" t="s">
        <v>54</v>
      </c>
      <c r="Q162" s="8">
        <v>0</v>
      </c>
      <c r="R162" s="8" t="s">
        <v>41</v>
      </c>
      <c r="S162" s="5"/>
      <c r="T162" s="5">
        <v>15000000</v>
      </c>
      <c r="U162" s="52">
        <f t="shared" si="8"/>
        <v>15000000</v>
      </c>
      <c r="V162" s="8" t="s">
        <v>42</v>
      </c>
      <c r="W162" s="8" t="s">
        <v>43</v>
      </c>
      <c r="X162" s="20" t="s">
        <v>988</v>
      </c>
      <c r="Y162" s="8">
        <v>5111150</v>
      </c>
      <c r="Z162" s="9" t="s">
        <v>989</v>
      </c>
      <c r="AA162" s="8"/>
      <c r="AB162" s="8" t="s">
        <v>227</v>
      </c>
      <c r="AC162" s="8" t="s">
        <v>294</v>
      </c>
      <c r="AD162" s="8" t="s">
        <v>399</v>
      </c>
      <c r="AE162" s="8"/>
      <c r="AF162" s="32"/>
    </row>
    <row r="163" spans="1:32" s="6" customFormat="1" ht="82.5" hidden="1" x14ac:dyDescent="0.3">
      <c r="A163" s="8" t="s">
        <v>1030</v>
      </c>
      <c r="B163" s="8" t="s">
        <v>227</v>
      </c>
      <c r="C163" s="34">
        <v>316</v>
      </c>
      <c r="D163" s="8">
        <v>85122201</v>
      </c>
      <c r="E163" s="8"/>
      <c r="F163" s="8"/>
      <c r="G163" s="8" t="s">
        <v>447</v>
      </c>
      <c r="H163" s="8" t="s">
        <v>295</v>
      </c>
      <c r="I163" s="8"/>
      <c r="J163" s="8" t="s">
        <v>63</v>
      </c>
      <c r="K163" s="41">
        <v>2</v>
      </c>
      <c r="L163" s="8" t="s">
        <v>38</v>
      </c>
      <c r="M163" s="8">
        <v>10</v>
      </c>
      <c r="N163" s="8" t="s">
        <v>296</v>
      </c>
      <c r="O163" s="8" t="s">
        <v>1181</v>
      </c>
      <c r="P163" s="8" t="s">
        <v>54</v>
      </c>
      <c r="Q163" s="8">
        <v>0</v>
      </c>
      <c r="R163" s="8" t="s">
        <v>41</v>
      </c>
      <c r="S163" s="5"/>
      <c r="T163" s="5">
        <v>71500000</v>
      </c>
      <c r="U163" s="52">
        <f t="shared" si="8"/>
        <v>71500000</v>
      </c>
      <c r="V163" s="8" t="s">
        <v>42</v>
      </c>
      <c r="W163" s="8" t="s">
        <v>43</v>
      </c>
      <c r="X163" s="20" t="s">
        <v>988</v>
      </c>
      <c r="Y163" s="8">
        <v>5111150</v>
      </c>
      <c r="Z163" s="9" t="s">
        <v>989</v>
      </c>
      <c r="AA163" s="8"/>
      <c r="AB163" s="8" t="s">
        <v>227</v>
      </c>
      <c r="AC163" s="8" t="s">
        <v>297</v>
      </c>
      <c r="AD163" s="8" t="s">
        <v>399</v>
      </c>
      <c r="AE163" s="8"/>
      <c r="AF163" s="24"/>
    </row>
    <row r="164" spans="1:32" s="6" customFormat="1" ht="49.5" hidden="1" x14ac:dyDescent="0.3">
      <c r="A164" s="8" t="s">
        <v>1031</v>
      </c>
      <c r="B164" s="8" t="s">
        <v>227</v>
      </c>
      <c r="C164" s="34">
        <v>318</v>
      </c>
      <c r="D164" s="8" t="s">
        <v>1081</v>
      </c>
      <c r="E164" s="8"/>
      <c r="F164" s="8"/>
      <c r="G164" s="8" t="s">
        <v>995</v>
      </c>
      <c r="H164" s="8" t="s">
        <v>448</v>
      </c>
      <c r="I164" s="8"/>
      <c r="J164" s="8" t="s">
        <v>74</v>
      </c>
      <c r="K164" s="41">
        <v>4</v>
      </c>
      <c r="L164" s="8" t="s">
        <v>113</v>
      </c>
      <c r="M164" s="8">
        <v>6</v>
      </c>
      <c r="N164" s="8" t="s">
        <v>296</v>
      </c>
      <c r="O164" s="8" t="s">
        <v>1181</v>
      </c>
      <c r="P164" s="8" t="s">
        <v>54</v>
      </c>
      <c r="Q164" s="8">
        <v>0</v>
      </c>
      <c r="R164" s="8" t="s">
        <v>41</v>
      </c>
      <c r="S164" s="5"/>
      <c r="T164" s="5">
        <v>50000000</v>
      </c>
      <c r="U164" s="52">
        <f t="shared" si="8"/>
        <v>50000000</v>
      </c>
      <c r="V164" s="8" t="s">
        <v>42</v>
      </c>
      <c r="W164" s="8" t="s">
        <v>43</v>
      </c>
      <c r="X164" s="20" t="s">
        <v>988</v>
      </c>
      <c r="Y164" s="8">
        <v>5111150</v>
      </c>
      <c r="Z164" s="9" t="s">
        <v>989</v>
      </c>
      <c r="AA164" s="8"/>
      <c r="AB164" s="8" t="s">
        <v>227</v>
      </c>
      <c r="AC164" s="18" t="s">
        <v>451</v>
      </c>
      <c r="AD164" s="8" t="s">
        <v>399</v>
      </c>
      <c r="AE164" s="8"/>
      <c r="AF164" s="24"/>
    </row>
    <row r="165" spans="1:32" s="30" customFormat="1" ht="49.5" hidden="1" x14ac:dyDescent="0.3">
      <c r="A165" s="8" t="s">
        <v>306</v>
      </c>
      <c r="B165" s="8" t="s">
        <v>227</v>
      </c>
      <c r="C165" s="34">
        <v>319</v>
      </c>
      <c r="D165" s="18" t="s">
        <v>299</v>
      </c>
      <c r="E165" s="23"/>
      <c r="F165" s="23"/>
      <c r="G165" s="18" t="s">
        <v>996</v>
      </c>
      <c r="H165" s="18" t="s">
        <v>300</v>
      </c>
      <c r="I165" s="18"/>
      <c r="J165" s="18" t="s">
        <v>53</v>
      </c>
      <c r="K165" s="43">
        <v>3</v>
      </c>
      <c r="L165" s="18" t="s">
        <v>79</v>
      </c>
      <c r="M165" s="18">
        <v>7</v>
      </c>
      <c r="N165" s="18" t="s">
        <v>305</v>
      </c>
      <c r="O165" s="8" t="s">
        <v>1178</v>
      </c>
      <c r="P165" s="8" t="s">
        <v>54</v>
      </c>
      <c r="Q165" s="8">
        <v>0</v>
      </c>
      <c r="R165" s="8" t="s">
        <v>41</v>
      </c>
      <c r="S165" s="39"/>
      <c r="T165" s="56">
        <v>350000000</v>
      </c>
      <c r="U165" s="52">
        <f t="shared" si="8"/>
        <v>350000000</v>
      </c>
      <c r="V165" s="8" t="s">
        <v>42</v>
      </c>
      <c r="W165" s="8" t="s">
        <v>43</v>
      </c>
      <c r="X165" s="20" t="s">
        <v>988</v>
      </c>
      <c r="Y165" s="8">
        <v>5111150</v>
      </c>
      <c r="Z165" s="9" t="s">
        <v>989</v>
      </c>
      <c r="AA165" s="8"/>
      <c r="AB165" s="18" t="s">
        <v>227</v>
      </c>
      <c r="AC165" s="18" t="s">
        <v>451</v>
      </c>
      <c r="AD165" s="8" t="s">
        <v>399</v>
      </c>
      <c r="AE165" s="23"/>
      <c r="AF165" s="33"/>
    </row>
    <row r="166" spans="1:32" s="6" customFormat="1" ht="66" hidden="1" x14ac:dyDescent="0.3">
      <c r="A166" s="8" t="s">
        <v>1093</v>
      </c>
      <c r="B166" s="8" t="s">
        <v>178</v>
      </c>
      <c r="C166" s="34">
        <v>346</v>
      </c>
      <c r="D166" s="8">
        <v>24141504</v>
      </c>
      <c r="E166" s="23"/>
      <c r="F166" s="23"/>
      <c r="G166" s="8" t="s">
        <v>1088</v>
      </c>
      <c r="H166" s="8" t="s">
        <v>228</v>
      </c>
      <c r="I166" s="8"/>
      <c r="J166" s="8" t="s">
        <v>195</v>
      </c>
      <c r="K166" s="41">
        <v>7</v>
      </c>
      <c r="L166" s="8" t="s">
        <v>95</v>
      </c>
      <c r="M166" s="8">
        <v>2</v>
      </c>
      <c r="N166" s="8" t="s">
        <v>130</v>
      </c>
      <c r="O166" s="8" t="s">
        <v>1177</v>
      </c>
      <c r="P166" s="8" t="s">
        <v>54</v>
      </c>
      <c r="Q166" s="8">
        <v>0</v>
      </c>
      <c r="R166" s="8" t="s">
        <v>41</v>
      </c>
      <c r="S166" s="5"/>
      <c r="T166" s="5">
        <v>43000000</v>
      </c>
      <c r="U166" s="52">
        <f t="shared" ref="U166:U170" si="9">+T166</f>
        <v>43000000</v>
      </c>
      <c r="V166" s="8" t="s">
        <v>42</v>
      </c>
      <c r="W166" s="8" t="s">
        <v>43</v>
      </c>
      <c r="X166" s="20" t="s">
        <v>1089</v>
      </c>
      <c r="Y166" s="8">
        <v>5111150</v>
      </c>
      <c r="Z166" s="9" t="s">
        <v>745</v>
      </c>
      <c r="AA166" s="8"/>
      <c r="AB166" s="8" t="s">
        <v>178</v>
      </c>
      <c r="AC166" s="8" t="s">
        <v>1098</v>
      </c>
      <c r="AD166" s="8" t="s">
        <v>399</v>
      </c>
      <c r="AE166" s="23"/>
      <c r="AF166" s="24"/>
    </row>
    <row r="167" spans="1:32" s="6" customFormat="1" ht="93.75" hidden="1" customHeight="1" x14ac:dyDescent="0.3">
      <c r="A167" s="8" t="s">
        <v>1094</v>
      </c>
      <c r="B167" s="8" t="s">
        <v>178</v>
      </c>
      <c r="C167" s="34">
        <v>347</v>
      </c>
      <c r="D167" s="8" t="s">
        <v>229</v>
      </c>
      <c r="E167" s="23"/>
      <c r="F167" s="23"/>
      <c r="G167" s="8" t="s">
        <v>1106</v>
      </c>
      <c r="H167" s="8" t="s">
        <v>35</v>
      </c>
      <c r="I167" s="8" t="s">
        <v>1090</v>
      </c>
      <c r="J167" s="8" t="s">
        <v>37</v>
      </c>
      <c r="K167" s="41">
        <v>1</v>
      </c>
      <c r="L167" s="8" t="s">
        <v>66</v>
      </c>
      <c r="M167" s="8">
        <v>4</v>
      </c>
      <c r="N167" s="8" t="s">
        <v>39</v>
      </c>
      <c r="O167" s="8" t="s">
        <v>1177</v>
      </c>
      <c r="P167" s="8" t="s">
        <v>54</v>
      </c>
      <c r="Q167" s="8">
        <v>0</v>
      </c>
      <c r="R167" s="8" t="s">
        <v>41</v>
      </c>
      <c r="S167" s="5">
        <v>8000000</v>
      </c>
      <c r="T167" s="5">
        <f>+M167*S167</f>
        <v>32000000</v>
      </c>
      <c r="U167" s="52">
        <f t="shared" si="9"/>
        <v>32000000</v>
      </c>
      <c r="V167" s="8" t="s">
        <v>42</v>
      </c>
      <c r="W167" s="8" t="s">
        <v>43</v>
      </c>
      <c r="X167" s="20" t="s">
        <v>208</v>
      </c>
      <c r="Y167" s="8">
        <v>5111150</v>
      </c>
      <c r="Z167" s="9" t="s">
        <v>209</v>
      </c>
      <c r="AA167" s="8"/>
      <c r="AB167" s="8" t="s">
        <v>178</v>
      </c>
      <c r="AC167" s="8" t="s">
        <v>450</v>
      </c>
      <c r="AD167" s="8" t="s">
        <v>399</v>
      </c>
      <c r="AE167" s="23"/>
      <c r="AF167" s="24"/>
    </row>
    <row r="168" spans="1:32" s="6" customFormat="1" ht="80.25" hidden="1" customHeight="1" x14ac:dyDescent="0.3">
      <c r="A168" s="8" t="s">
        <v>1095</v>
      </c>
      <c r="B168" s="8" t="s">
        <v>178</v>
      </c>
      <c r="C168" s="34">
        <v>348</v>
      </c>
      <c r="D168" s="8" t="s">
        <v>229</v>
      </c>
      <c r="E168" s="23"/>
      <c r="F168" s="23"/>
      <c r="G168" s="8" t="s">
        <v>1107</v>
      </c>
      <c r="H168" s="8" t="s">
        <v>35</v>
      </c>
      <c r="I168" s="8" t="s">
        <v>52</v>
      </c>
      <c r="J168" s="8" t="s">
        <v>63</v>
      </c>
      <c r="K168" s="41">
        <v>2</v>
      </c>
      <c r="L168" s="8" t="s">
        <v>76</v>
      </c>
      <c r="M168" s="8">
        <v>4</v>
      </c>
      <c r="N168" s="8" t="s">
        <v>39</v>
      </c>
      <c r="O168" s="8" t="s">
        <v>1177</v>
      </c>
      <c r="P168" s="8" t="s">
        <v>54</v>
      </c>
      <c r="Q168" s="8">
        <v>0</v>
      </c>
      <c r="R168" s="8" t="s">
        <v>41</v>
      </c>
      <c r="S168" s="5">
        <v>9500000</v>
      </c>
      <c r="T168" s="5">
        <f>+M168*S168</f>
        <v>38000000</v>
      </c>
      <c r="U168" s="52">
        <f t="shared" si="9"/>
        <v>38000000</v>
      </c>
      <c r="V168" s="8" t="s">
        <v>42</v>
      </c>
      <c r="W168" s="8" t="s">
        <v>43</v>
      </c>
      <c r="X168" s="20" t="s">
        <v>208</v>
      </c>
      <c r="Y168" s="8">
        <v>5111150</v>
      </c>
      <c r="Z168" s="9" t="s">
        <v>209</v>
      </c>
      <c r="AA168" s="8"/>
      <c r="AB168" s="8" t="s">
        <v>178</v>
      </c>
      <c r="AC168" s="8" t="s">
        <v>405</v>
      </c>
      <c r="AD168" s="8" t="s">
        <v>399</v>
      </c>
      <c r="AE168" s="23"/>
      <c r="AF168" s="24"/>
    </row>
    <row r="169" spans="1:32" s="6" customFormat="1" ht="115.5" hidden="1" x14ac:dyDescent="0.3">
      <c r="A169" s="8" t="s">
        <v>1096</v>
      </c>
      <c r="B169" s="8" t="s">
        <v>178</v>
      </c>
      <c r="C169" s="34">
        <v>349</v>
      </c>
      <c r="D169" s="8" t="s">
        <v>229</v>
      </c>
      <c r="E169" s="23"/>
      <c r="F169" s="23"/>
      <c r="G169" s="8" t="s">
        <v>1108</v>
      </c>
      <c r="H169" s="8" t="s">
        <v>35</v>
      </c>
      <c r="I169" s="8" t="s">
        <v>52</v>
      </c>
      <c r="J169" s="8" t="s">
        <v>63</v>
      </c>
      <c r="K169" s="41">
        <v>2</v>
      </c>
      <c r="L169" s="8" t="s">
        <v>76</v>
      </c>
      <c r="M169" s="8">
        <v>4</v>
      </c>
      <c r="N169" s="8" t="s">
        <v>39</v>
      </c>
      <c r="O169" s="8" t="s">
        <v>1177</v>
      </c>
      <c r="P169" s="8" t="s">
        <v>54</v>
      </c>
      <c r="Q169" s="8">
        <v>0</v>
      </c>
      <c r="R169" s="8" t="s">
        <v>41</v>
      </c>
      <c r="S169" s="5">
        <v>9500000</v>
      </c>
      <c r="T169" s="5">
        <f>+M169*S169</f>
        <v>38000000</v>
      </c>
      <c r="U169" s="52">
        <f t="shared" si="9"/>
        <v>38000000</v>
      </c>
      <c r="V169" s="8" t="s">
        <v>42</v>
      </c>
      <c r="W169" s="8" t="s">
        <v>43</v>
      </c>
      <c r="X169" s="20" t="s">
        <v>208</v>
      </c>
      <c r="Y169" s="8">
        <v>5111150</v>
      </c>
      <c r="Z169" s="9" t="s">
        <v>209</v>
      </c>
      <c r="AA169" s="8"/>
      <c r="AB169" s="8" t="s">
        <v>178</v>
      </c>
      <c r="AC169" s="8" t="s">
        <v>405</v>
      </c>
      <c r="AD169" s="8" t="s">
        <v>399</v>
      </c>
      <c r="AE169" s="23"/>
      <c r="AF169" s="24"/>
    </row>
    <row r="170" spans="1:32" s="6" customFormat="1" ht="408.75" hidden="1" customHeight="1" x14ac:dyDescent="0.3">
      <c r="A170" s="8" t="s">
        <v>1097</v>
      </c>
      <c r="B170" s="8" t="s">
        <v>178</v>
      </c>
      <c r="C170" s="34">
        <v>350</v>
      </c>
      <c r="D170" s="8">
        <v>80161500</v>
      </c>
      <c r="E170" s="23"/>
      <c r="F170" s="23"/>
      <c r="G170" s="8" t="s">
        <v>1091</v>
      </c>
      <c r="H170" s="8" t="s">
        <v>44</v>
      </c>
      <c r="I170" s="8" t="s">
        <v>1092</v>
      </c>
      <c r="J170" s="8" t="s">
        <v>37</v>
      </c>
      <c r="K170" s="41">
        <v>1</v>
      </c>
      <c r="L170" s="8" t="s">
        <v>66</v>
      </c>
      <c r="M170" s="8">
        <v>4</v>
      </c>
      <c r="N170" s="8" t="s">
        <v>39</v>
      </c>
      <c r="O170" s="8" t="s">
        <v>1177</v>
      </c>
      <c r="P170" s="8" t="s">
        <v>54</v>
      </c>
      <c r="Q170" s="8">
        <v>0</v>
      </c>
      <c r="R170" s="8" t="s">
        <v>41</v>
      </c>
      <c r="S170" s="5">
        <v>6000000</v>
      </c>
      <c r="T170" s="5">
        <f>+M170*S170</f>
        <v>24000000</v>
      </c>
      <c r="U170" s="52">
        <f t="shared" si="9"/>
        <v>24000000</v>
      </c>
      <c r="V170" s="8" t="s">
        <v>42</v>
      </c>
      <c r="W170" s="8" t="s">
        <v>43</v>
      </c>
      <c r="X170" s="20" t="s">
        <v>208</v>
      </c>
      <c r="Y170" s="8">
        <v>5111150</v>
      </c>
      <c r="Z170" s="9" t="s">
        <v>209</v>
      </c>
      <c r="AA170" s="8"/>
      <c r="AB170" s="8" t="s">
        <v>178</v>
      </c>
      <c r="AC170" s="8" t="s">
        <v>450</v>
      </c>
      <c r="AD170" s="8" t="s">
        <v>399</v>
      </c>
      <c r="AE170" s="23"/>
      <c r="AF170" s="24"/>
    </row>
    <row r="171" spans="1:32" hidden="1" x14ac:dyDescent="0.25">
      <c r="G171" s="61"/>
      <c r="H171" s="61"/>
      <c r="I171" s="61"/>
      <c r="J171" s="61"/>
      <c r="K171" s="62"/>
      <c r="L171" s="61"/>
      <c r="M171" s="61"/>
      <c r="N171" s="61"/>
      <c r="O171" s="61"/>
      <c r="P171" s="61"/>
      <c r="Q171" s="61"/>
      <c r="S171" s="45"/>
      <c r="U171" s="11">
        <f>SUM(U9:U170)</f>
        <v>12549065199.976158</v>
      </c>
      <c r="V171" s="61"/>
      <c r="W171" s="61"/>
      <c r="X171" s="61"/>
    </row>
    <row r="172" spans="1:32" x14ac:dyDescent="0.25">
      <c r="G172" s="61"/>
      <c r="H172" s="61"/>
      <c r="I172" s="61"/>
      <c r="J172" s="61"/>
      <c r="K172" s="62"/>
      <c r="L172" s="61"/>
      <c r="M172" s="61"/>
      <c r="N172" s="61"/>
      <c r="O172" s="61"/>
      <c r="P172" s="61"/>
      <c r="Q172" s="61"/>
      <c r="U172" s="63"/>
      <c r="V172" s="61"/>
      <c r="W172" s="61"/>
      <c r="X172" s="61"/>
    </row>
    <row r="173" spans="1:32" x14ac:dyDescent="0.25">
      <c r="G173" s="61"/>
      <c r="H173" s="61"/>
      <c r="I173" s="61"/>
      <c r="J173" s="61"/>
      <c r="K173" s="62"/>
      <c r="L173" s="61"/>
      <c r="M173" s="61"/>
      <c r="N173" s="61"/>
      <c r="O173" s="61"/>
      <c r="P173" s="61"/>
      <c r="Q173" s="61"/>
      <c r="T173" s="11" t="s">
        <v>1244</v>
      </c>
      <c r="U173" s="63">
        <v>588323500</v>
      </c>
      <c r="V173" s="61"/>
      <c r="W173" s="61"/>
      <c r="X173" s="61"/>
    </row>
    <row r="174" spans="1:32" x14ac:dyDescent="0.25">
      <c r="G174" s="61"/>
      <c r="H174" s="61"/>
      <c r="I174" s="61"/>
      <c r="J174" s="61"/>
      <c r="K174" s="62"/>
      <c r="L174" s="61"/>
      <c r="M174" s="61"/>
      <c r="N174" s="61"/>
      <c r="O174" s="61"/>
      <c r="P174" s="61"/>
      <c r="Q174" s="61"/>
      <c r="S174" s="48"/>
      <c r="T174" s="11" t="s">
        <v>1260</v>
      </c>
      <c r="U174" s="63">
        <v>170700000</v>
      </c>
      <c r="V174" s="61"/>
      <c r="W174" s="61"/>
      <c r="X174" s="61"/>
    </row>
    <row r="175" spans="1:32" x14ac:dyDescent="0.25">
      <c r="G175" s="61"/>
      <c r="H175" s="61"/>
      <c r="I175" s="61"/>
      <c r="J175" s="61"/>
      <c r="K175" s="62"/>
      <c r="L175" s="61"/>
      <c r="M175" s="61"/>
      <c r="N175" s="61"/>
      <c r="O175" s="61"/>
      <c r="P175" s="61"/>
      <c r="Q175" s="61"/>
      <c r="T175" s="11" t="s">
        <v>1253</v>
      </c>
      <c r="U175" s="63">
        <v>100000000</v>
      </c>
      <c r="V175" s="61"/>
      <c r="W175" s="61"/>
      <c r="X175" s="61"/>
    </row>
    <row r="176" spans="1:32" x14ac:dyDescent="0.25">
      <c r="G176" s="61"/>
      <c r="H176" s="61"/>
      <c r="I176" s="61"/>
      <c r="J176" s="61"/>
      <c r="K176" s="62"/>
      <c r="L176" s="61"/>
      <c r="M176" s="61"/>
      <c r="N176" s="61"/>
      <c r="O176" s="61"/>
      <c r="P176" s="61"/>
      <c r="Q176" s="61"/>
      <c r="T176" s="11" t="s">
        <v>1255</v>
      </c>
      <c r="U176" s="63">
        <v>100000000</v>
      </c>
      <c r="V176" s="61"/>
      <c r="W176" s="61"/>
      <c r="X176" s="61"/>
    </row>
    <row r="177" spans="7:25" x14ac:dyDescent="0.25">
      <c r="G177" s="61"/>
      <c r="H177" s="61"/>
      <c r="I177" s="61"/>
      <c r="J177" s="61"/>
      <c r="K177" s="62"/>
      <c r="L177" s="61"/>
      <c r="M177" s="61"/>
      <c r="N177" s="61"/>
      <c r="O177" s="61"/>
      <c r="P177" s="61"/>
      <c r="Q177" s="61"/>
      <c r="T177" s="11" t="s">
        <v>1193</v>
      </c>
      <c r="U177" s="63">
        <v>2650000000</v>
      </c>
      <c r="V177" s="61"/>
      <c r="W177" s="61"/>
      <c r="X177" s="61"/>
    </row>
    <row r="178" spans="7:25" x14ac:dyDescent="0.25">
      <c r="G178" s="61"/>
      <c r="H178" s="61"/>
      <c r="I178" s="61"/>
      <c r="J178" s="61"/>
      <c r="K178" s="62"/>
      <c r="L178" s="61"/>
      <c r="M178" s="61"/>
      <c r="N178" s="61"/>
      <c r="O178" s="61"/>
      <c r="P178" s="61"/>
      <c r="Q178" s="61"/>
      <c r="T178" s="11" t="s">
        <v>1192</v>
      </c>
      <c r="U178" s="63">
        <v>360000000</v>
      </c>
      <c r="V178" s="61"/>
      <c r="W178" s="61"/>
      <c r="X178" s="61"/>
    </row>
    <row r="179" spans="7:25" x14ac:dyDescent="0.25">
      <c r="G179" s="61"/>
      <c r="H179" s="61"/>
      <c r="I179" s="46"/>
      <c r="J179" s="61"/>
      <c r="K179" s="62"/>
      <c r="L179" s="61"/>
      <c r="M179" s="61"/>
      <c r="N179" s="61"/>
      <c r="O179" s="61"/>
      <c r="P179" s="61"/>
      <c r="Q179" s="61"/>
      <c r="S179" s="47"/>
      <c r="T179" s="47" t="s">
        <v>1261</v>
      </c>
      <c r="U179" s="63">
        <v>491968000</v>
      </c>
      <c r="V179" s="61"/>
      <c r="W179" s="61"/>
      <c r="X179" s="61"/>
      <c r="Y179" s="38"/>
    </row>
    <row r="180" spans="7:25" ht="33" x14ac:dyDescent="0.25">
      <c r="G180" s="61"/>
      <c r="H180" s="61"/>
      <c r="I180" s="61"/>
      <c r="J180" s="61"/>
      <c r="K180" s="62"/>
      <c r="L180" s="61"/>
      <c r="M180" s="61"/>
      <c r="N180" s="61"/>
      <c r="O180" s="61"/>
      <c r="P180" s="61"/>
      <c r="Q180" s="61"/>
      <c r="T180" s="11" t="s">
        <v>1229</v>
      </c>
      <c r="U180" s="63">
        <v>22500000</v>
      </c>
      <c r="V180" s="61"/>
      <c r="W180" s="61"/>
      <c r="X180" s="61"/>
    </row>
    <row r="181" spans="7:25" x14ac:dyDescent="0.25">
      <c r="G181" s="61"/>
      <c r="H181" s="61"/>
      <c r="I181" s="61"/>
      <c r="J181" s="61"/>
      <c r="K181" s="62"/>
      <c r="L181" s="61"/>
      <c r="M181" s="61"/>
      <c r="N181" s="61"/>
      <c r="O181" s="61"/>
      <c r="P181" s="61"/>
      <c r="Q181" s="61"/>
      <c r="S181" s="47"/>
      <c r="T181" s="47" t="s">
        <v>1231</v>
      </c>
      <c r="U181" s="63">
        <v>200000000</v>
      </c>
      <c r="V181" s="61"/>
      <c r="W181" s="61"/>
      <c r="X181" s="61"/>
    </row>
    <row r="182" spans="7:25" ht="33" x14ac:dyDescent="0.25">
      <c r="G182" s="61"/>
      <c r="H182" s="61"/>
      <c r="I182" s="61"/>
      <c r="J182" s="61"/>
      <c r="K182" s="62"/>
      <c r="L182" s="61"/>
      <c r="M182" s="61"/>
      <c r="N182" s="61"/>
      <c r="O182" s="61"/>
      <c r="P182" s="61"/>
      <c r="Q182" s="46"/>
      <c r="T182" s="11" t="s">
        <v>1232</v>
      </c>
      <c r="U182" s="63">
        <v>5000000</v>
      </c>
      <c r="V182" s="61"/>
      <c r="W182" s="61"/>
      <c r="X182" s="61"/>
    </row>
    <row r="183" spans="7:25" ht="33" x14ac:dyDescent="0.25">
      <c r="G183" s="61"/>
      <c r="H183" s="61"/>
      <c r="I183" s="61"/>
      <c r="J183" s="61"/>
      <c r="K183" s="62"/>
      <c r="L183" s="61"/>
      <c r="M183" s="61"/>
      <c r="N183" s="61"/>
      <c r="O183" s="61"/>
      <c r="P183" s="61"/>
      <c r="Q183" s="61"/>
      <c r="T183" s="11" t="s">
        <v>1233</v>
      </c>
      <c r="U183" s="63">
        <v>5000000</v>
      </c>
      <c r="V183" s="61"/>
      <c r="W183" s="61"/>
      <c r="X183" s="61"/>
    </row>
    <row r="184" spans="7:25" ht="49.5" x14ac:dyDescent="0.25">
      <c r="G184" s="61"/>
      <c r="H184" s="61"/>
      <c r="I184" s="61"/>
      <c r="J184" s="61"/>
      <c r="K184" s="62"/>
      <c r="L184" s="61"/>
      <c r="M184" s="61"/>
      <c r="N184" s="61"/>
      <c r="O184" s="61"/>
      <c r="P184" s="61"/>
      <c r="Q184" s="61"/>
      <c r="T184" s="11" t="s">
        <v>1238</v>
      </c>
      <c r="U184" s="63">
        <v>112500000</v>
      </c>
      <c r="V184" s="61"/>
      <c r="W184" s="61"/>
      <c r="X184" s="61"/>
    </row>
    <row r="185" spans="7:25" x14ac:dyDescent="0.25">
      <c r="G185" s="61"/>
      <c r="H185" s="61"/>
      <c r="I185" s="61"/>
      <c r="J185" s="61"/>
      <c r="K185" s="62"/>
      <c r="L185" s="61"/>
      <c r="M185" s="61"/>
      <c r="N185" s="61"/>
      <c r="O185" s="61"/>
      <c r="P185" s="61"/>
      <c r="Q185" s="61"/>
      <c r="T185" s="11" t="s">
        <v>1241</v>
      </c>
      <c r="U185" s="63">
        <v>242000000.00000003</v>
      </c>
      <c r="V185" s="61"/>
      <c r="W185" s="61"/>
      <c r="X185" s="61"/>
    </row>
    <row r="186" spans="7:25" ht="49.5" x14ac:dyDescent="0.25">
      <c r="G186" s="61"/>
      <c r="H186" s="61"/>
      <c r="I186" s="61"/>
      <c r="J186" s="61"/>
      <c r="K186" s="62"/>
      <c r="L186" s="61"/>
      <c r="M186" s="61"/>
      <c r="N186" s="61"/>
      <c r="O186" s="61"/>
      <c r="P186" s="61"/>
      <c r="Q186" s="61"/>
      <c r="T186" s="11" t="s">
        <v>1242</v>
      </c>
      <c r="U186" s="63">
        <v>800000000</v>
      </c>
      <c r="V186" s="61"/>
      <c r="W186" s="61"/>
      <c r="X186" s="61"/>
    </row>
    <row r="187" spans="7:25" x14ac:dyDescent="0.25">
      <c r="G187" s="61"/>
      <c r="H187" s="61"/>
      <c r="I187" s="61"/>
      <c r="J187" s="61"/>
      <c r="K187" s="62"/>
      <c r="L187" s="61"/>
      <c r="M187" s="61"/>
      <c r="N187" s="61"/>
      <c r="O187" s="61"/>
      <c r="P187" s="61"/>
      <c r="Q187" s="61"/>
      <c r="T187" s="11" t="s">
        <v>1243</v>
      </c>
      <c r="U187" s="63">
        <v>17513943300</v>
      </c>
      <c r="V187" s="61"/>
      <c r="W187" s="61"/>
      <c r="X187" s="61"/>
    </row>
    <row r="188" spans="7:25" x14ac:dyDescent="0.25">
      <c r="G188" s="61"/>
      <c r="H188" s="61"/>
      <c r="I188" s="61"/>
      <c r="J188" s="61"/>
      <c r="K188" s="62"/>
      <c r="L188" s="61"/>
      <c r="M188" s="61"/>
      <c r="N188" s="61"/>
      <c r="O188" s="61"/>
      <c r="P188" s="61"/>
      <c r="Q188" s="61"/>
      <c r="T188" s="15"/>
      <c r="U188" s="63">
        <f>SUM(U171:U187)</f>
        <v>35910999999.976158</v>
      </c>
      <c r="V188" s="61"/>
      <c r="W188" s="61"/>
      <c r="X188" s="61"/>
    </row>
    <row r="189" spans="7:25" x14ac:dyDescent="0.25">
      <c r="G189" s="61"/>
      <c r="H189" s="61"/>
      <c r="I189" s="61"/>
      <c r="J189" s="61"/>
      <c r="K189" s="62"/>
      <c r="L189" s="61"/>
      <c r="M189" s="61"/>
      <c r="N189" s="61"/>
      <c r="O189" s="61"/>
      <c r="P189" s="61"/>
      <c r="Q189" s="61"/>
      <c r="U189" s="63"/>
      <c r="V189" s="61"/>
      <c r="W189" s="61"/>
      <c r="X189" s="61"/>
    </row>
    <row r="190" spans="7:25" x14ac:dyDescent="0.25">
      <c r="G190" s="61"/>
      <c r="H190" s="61"/>
      <c r="I190" s="61"/>
      <c r="J190" s="61"/>
      <c r="K190" s="62"/>
      <c r="L190" s="61"/>
      <c r="M190" s="61"/>
      <c r="N190" s="61"/>
      <c r="O190" s="61"/>
      <c r="P190" s="61"/>
      <c r="Q190" s="61"/>
      <c r="U190" s="63"/>
      <c r="V190" s="61"/>
      <c r="W190" s="61"/>
      <c r="X190" s="61"/>
    </row>
    <row r="191" spans="7:25" x14ac:dyDescent="0.25">
      <c r="G191" s="61"/>
      <c r="H191" s="61"/>
      <c r="I191" s="61"/>
      <c r="J191" s="61"/>
      <c r="K191" s="62"/>
      <c r="L191" s="61"/>
      <c r="M191" s="61"/>
      <c r="N191" s="61"/>
      <c r="O191" s="61"/>
      <c r="P191" s="61"/>
      <c r="Q191" s="61"/>
      <c r="U191" s="63"/>
      <c r="V191" s="61"/>
      <c r="W191" s="61"/>
      <c r="X191" s="61"/>
    </row>
    <row r="192" spans="7:25" x14ac:dyDescent="0.25">
      <c r="G192" s="61"/>
      <c r="H192" s="61"/>
      <c r="I192" s="61"/>
      <c r="J192" s="61"/>
      <c r="K192" s="62"/>
      <c r="L192" s="61"/>
      <c r="M192" s="61"/>
      <c r="N192" s="61"/>
      <c r="O192" s="61"/>
      <c r="P192" s="61"/>
      <c r="Q192" s="61"/>
      <c r="U192" s="63"/>
      <c r="V192" s="61"/>
      <c r="W192" s="61"/>
      <c r="X192" s="61"/>
    </row>
    <row r="193" spans="7:24" x14ac:dyDescent="0.25">
      <c r="G193" s="61"/>
      <c r="H193" s="61"/>
      <c r="I193" s="61"/>
      <c r="J193" s="61"/>
      <c r="K193" s="62"/>
      <c r="L193" s="61"/>
      <c r="M193" s="61"/>
      <c r="N193" s="61"/>
      <c r="O193" s="61"/>
      <c r="P193" s="61"/>
      <c r="Q193" s="61"/>
      <c r="U193" s="63"/>
      <c r="V193" s="61"/>
      <c r="W193" s="61"/>
      <c r="X193" s="61"/>
    </row>
    <row r="194" spans="7:24" x14ac:dyDescent="0.25">
      <c r="G194" s="61"/>
      <c r="H194" s="61"/>
      <c r="I194" s="61"/>
      <c r="J194" s="61"/>
      <c r="K194" s="62"/>
      <c r="L194" s="61"/>
      <c r="M194" s="61"/>
      <c r="N194" s="61"/>
      <c r="O194" s="61"/>
      <c r="P194" s="61"/>
      <c r="Q194" s="61"/>
      <c r="U194" s="63"/>
      <c r="V194" s="61"/>
      <c r="W194" s="61"/>
      <c r="X194" s="61"/>
    </row>
  </sheetData>
  <autoFilter ref="A8:AG171" xr:uid="{6E4695ED-D978-4A01-A1C4-AB7DEABAC53C}">
    <filterColumn colId="1">
      <filters>
        <filter val="DIRECCIÓN GENERAL"/>
      </filters>
    </filterColumn>
  </autoFilter>
  <mergeCells count="9">
    <mergeCell ref="A6:E7"/>
    <mergeCell ref="F6:X7"/>
    <mergeCell ref="Y6:AC7"/>
    <mergeCell ref="AD6:AF7"/>
    <mergeCell ref="A1:AF3"/>
    <mergeCell ref="A4:E5"/>
    <mergeCell ref="F4:X5"/>
    <mergeCell ref="Y4:AC5"/>
    <mergeCell ref="AD4:AF5"/>
  </mergeCells>
  <conditionalFormatting sqref="C1:C8">
    <cfRule type="duplicateValues" dxfId="12" priority="2"/>
  </conditionalFormatting>
  <conditionalFormatting sqref="C9:C14">
    <cfRule type="duplicateValues" dxfId="11" priority="962"/>
  </conditionalFormatting>
  <conditionalFormatting sqref="C15:C170">
    <cfRule type="duplicateValues" dxfId="10" priority="989"/>
  </conditionalFormatting>
  <hyperlinks>
    <hyperlink ref="Z9" r:id="rId1" xr:uid="{09FFD98C-9EF1-4E19-82BB-6CD126E7765A}"/>
    <hyperlink ref="Z10" r:id="rId2" xr:uid="{32CC882F-86F0-4461-B7DA-A56D4EEC2EAF}"/>
    <hyperlink ref="Z11" r:id="rId3" xr:uid="{9B443B10-9441-48B4-AFF6-819A90C12650}"/>
    <hyperlink ref="Z12" r:id="rId4" xr:uid="{E46E45A0-F413-40F5-B551-6DE43A97CC66}"/>
    <hyperlink ref="Z19" r:id="rId5" xr:uid="{D045877F-DDF3-402C-A2BC-598C3ED9F534}"/>
    <hyperlink ref="Z23:Z24" r:id="rId6" display="susan.perez@migracioncolombia.gov.co" xr:uid="{C7EE09E5-1358-44BF-886C-ED6D906526F3}"/>
    <hyperlink ref="Z20" r:id="rId7" xr:uid="{49C719E1-7DD1-4DA5-B6B3-20B1949CAFD1}"/>
    <hyperlink ref="Z21" r:id="rId8" xr:uid="{45E50AF2-3711-443A-9574-1BD2046AFFC2}"/>
    <hyperlink ref="Z22" r:id="rId9" xr:uid="{1FAC9F45-A959-4423-ACB8-5258E775A415}"/>
    <hyperlink ref="Z23" r:id="rId10" xr:uid="{EA958F5A-AEF1-47F0-9F91-9D36DFCC9598}"/>
    <hyperlink ref="Z24" r:id="rId11" xr:uid="{7ADD2CD4-8804-4247-8873-C9DDA7B5D031}"/>
    <hyperlink ref="Z25" r:id="rId12" xr:uid="{CB16DD26-33CC-46DF-B5B0-2448B9547281}"/>
    <hyperlink ref="Z26:Z30" r:id="rId13" display="susan.perez@migracioncolombia.gov.co" xr:uid="{BD2AFD1C-B6AA-46F3-90AB-BAB62CEAE487}"/>
    <hyperlink ref="Z29" r:id="rId14" xr:uid="{5D9C7D32-87FD-4EC1-87B9-236AC218AE65}"/>
    <hyperlink ref="Z31" r:id="rId15" xr:uid="{23A83D4B-3FCA-4EC1-BB3E-8278F7676992}"/>
    <hyperlink ref="Z32" r:id="rId16" xr:uid="{08882918-755A-47C2-BD50-F1FE45657E1E}"/>
    <hyperlink ref="Z15" r:id="rId17" xr:uid="{9FD0191D-6CAC-4954-90C7-12C5BD0117A9}"/>
    <hyperlink ref="Z16:Z18" r:id="rId18" display="nestor.medina@migracioncolombia.gov.co" xr:uid="{89D6CBEC-2035-41A2-BD09-07A5ACD33B67}"/>
    <hyperlink ref="Z18" r:id="rId19" xr:uid="{995BA1DD-37B3-4208-97C0-0C8302114271}"/>
    <hyperlink ref="Z33" r:id="rId20" xr:uid="{F637D892-D7C1-4D86-885F-FC94B1DC970A}"/>
    <hyperlink ref="Z34" r:id="rId21" xr:uid="{EC6DF685-2FF3-4F9E-8F07-EA8CB8D1A1E2}"/>
    <hyperlink ref="Z35" r:id="rId22" xr:uid="{25DBF59A-B6CA-45D6-B7FE-B817FC98DAC0}"/>
    <hyperlink ref="Z36" r:id="rId23" xr:uid="{B9B5464E-33E1-4339-B738-3B267D557CCA}"/>
    <hyperlink ref="Z37" r:id="rId24" xr:uid="{891DDD96-4067-47A6-822A-347F37047F6F}"/>
    <hyperlink ref="Z38" r:id="rId25" xr:uid="{A064F8D8-0B26-477C-8795-7CB408A1FA4F}"/>
    <hyperlink ref="Z39" r:id="rId26" xr:uid="{0BBCED1D-5FAC-42C5-A714-0B40F1758899}"/>
    <hyperlink ref="Z40" r:id="rId27" xr:uid="{688EAA30-C358-4AB0-9D73-23B2C2764E78}"/>
    <hyperlink ref="Z41" r:id="rId28" xr:uid="{8A95E799-73D3-4352-AC66-87AD11C60D0F}"/>
    <hyperlink ref="Z42" r:id="rId29" xr:uid="{A88075EB-4175-451F-B675-47AA75FE732E}"/>
    <hyperlink ref="Z45" r:id="rId30" xr:uid="{85141459-1ACA-470E-9A0C-6109A8581D06}"/>
    <hyperlink ref="Z51" r:id="rId31" xr:uid="{CEE5008C-5FE2-4945-8A7B-92CBE1C0A5F6}"/>
    <hyperlink ref="Z52" r:id="rId32" xr:uid="{28843E3A-61C8-4F0B-9E18-0481F8A15E03}"/>
    <hyperlink ref="Z43" r:id="rId33" xr:uid="{81F4F6E7-7D6B-48C8-87E5-E1E687F2F2C8}"/>
    <hyperlink ref="Z44" r:id="rId34" xr:uid="{1C0CEAC0-F50E-4A15-AA2E-887F0FBDA4AC}"/>
    <hyperlink ref="Z46" r:id="rId35" xr:uid="{A6566467-D59E-4D49-A96C-7BA49091E0AE}"/>
    <hyperlink ref="Z47" r:id="rId36" xr:uid="{38473C92-5FA8-4945-956B-6FB5D78C18F7}"/>
    <hyperlink ref="Z48" r:id="rId37" xr:uid="{F2B1C33A-17E7-40A7-8FC6-F0D4FEE68FDB}"/>
    <hyperlink ref="Z49" r:id="rId38" xr:uid="{3473BC1F-FEF3-4943-9E49-1D68B3B12FA8}"/>
    <hyperlink ref="Z50" r:id="rId39" xr:uid="{0AF61141-2A5D-44F9-A495-0D0F3FAF2B3B}"/>
    <hyperlink ref="Z53" r:id="rId40" xr:uid="{E727AE3C-BFF6-4E8E-9C8E-C110B25B6CB7}"/>
    <hyperlink ref="Z54" r:id="rId41" xr:uid="{8C1530A0-BE1E-41CB-94BA-A47BCDBD692F}"/>
    <hyperlink ref="Z70" r:id="rId42" xr:uid="{041B82BE-4DC3-483F-A9DF-A7BBEEB4E6C2}"/>
    <hyperlink ref="Z57" r:id="rId43" xr:uid="{F41EA99A-3748-4183-80E8-73A4CE184F11}"/>
    <hyperlink ref="Z75" r:id="rId44" xr:uid="{74B4FD24-12A2-4034-96B5-605B73809F5E}"/>
    <hyperlink ref="Z56" r:id="rId45" xr:uid="{D708D87A-8E15-4529-AD70-FB56EEF5DA32}"/>
    <hyperlink ref="Z58" r:id="rId46" xr:uid="{751B8C7D-C7EC-4FCE-BA2E-601EC0DD6491}"/>
    <hyperlink ref="Z59" r:id="rId47" xr:uid="{6CEE6354-5156-4A9D-BDC5-0F8687D3739C}"/>
    <hyperlink ref="Z60" r:id="rId48" xr:uid="{9E6A8FD5-D00C-4BAD-B735-058324720465}"/>
    <hyperlink ref="Z62" r:id="rId49" xr:uid="{9B72CAE8-C1BF-43F5-AC94-BE96A8503D75}"/>
    <hyperlink ref="Z63" r:id="rId50" xr:uid="{21A2093B-7CA9-4ECF-9A28-988B814817AC}"/>
    <hyperlink ref="Z64" r:id="rId51" xr:uid="{14AC0F5C-938A-4F8B-9E67-F42141619C05}"/>
    <hyperlink ref="Z68" r:id="rId52" xr:uid="{1ECBF350-9A95-4002-9CF7-D96381D22C5B}"/>
    <hyperlink ref="Z71" r:id="rId53" xr:uid="{35603E64-0B7C-46E3-856B-0A48DC036670}"/>
    <hyperlink ref="Z87" r:id="rId54" xr:uid="{7ACA2680-F5F6-446C-8C33-969EF7B33670}"/>
    <hyperlink ref="Z100" r:id="rId55" display="shirley.prieto@migracioncolombia.gov.co" xr:uid="{39531100-8C99-4DA2-94E7-A7D4774591CC}"/>
    <hyperlink ref="Z102" r:id="rId56" xr:uid="{1A473710-19B7-4CA0-ACEC-4B1C2E3442CB}"/>
    <hyperlink ref="Z103" r:id="rId57" xr:uid="{4345FC7D-DBE7-41FE-A2C5-55318B900A8E}"/>
    <hyperlink ref="Z98" r:id="rId58" display="felipe.castillo@migracioncolombia.gov.co " xr:uid="{601918E2-DCD4-4C65-AF6C-470669399714}"/>
    <hyperlink ref="Z55" r:id="rId59" xr:uid="{E1DC2854-B13B-4C06-8C91-403E736D05E9}"/>
    <hyperlink ref="Z144" r:id="rId60" xr:uid="{9F8038B5-0863-4306-BDC8-2EBE75CD7625}"/>
    <hyperlink ref="Z76:Z78" r:id="rId61" display="johana.oviedo@migracioncolombia.gov.co" xr:uid="{25BCC0BF-15EB-4EFE-92F1-4F46848663B3}"/>
    <hyperlink ref="Z72" r:id="rId62" xr:uid="{C4646846-5647-47A8-9B65-E42A986F9765}"/>
    <hyperlink ref="Z73" r:id="rId63" xr:uid="{81714E85-886F-491D-8364-7EBC01F82B57}"/>
    <hyperlink ref="Z94" r:id="rId64" display="fabio.torres@migracioncolombia.gov.co " xr:uid="{9D296E98-1804-4BE6-A318-0CC6F1399622}"/>
    <hyperlink ref="Z139" r:id="rId65" display="felipe.castillo@migracioncolombia.gov.co " xr:uid="{3F90603F-C92E-4018-ACFF-CCF59D32EC96}"/>
    <hyperlink ref="Z61" r:id="rId66" xr:uid="{A87781B3-D039-4726-99BD-347B56B36875}"/>
    <hyperlink ref="Z69" r:id="rId67" xr:uid="{07A80EB2-32E8-4198-AFBD-245D007DB117}"/>
    <hyperlink ref="Z65" r:id="rId68" xr:uid="{7EB20FB4-6E48-4711-9CB0-3319C015AE2C}"/>
    <hyperlink ref="Z145" r:id="rId69" xr:uid="{BE1E961E-8749-4A9A-B0F0-D8838CABE447}"/>
    <hyperlink ref="Z66" r:id="rId70" xr:uid="{A550FD57-9DCC-4E77-896A-8718DB9769DD}"/>
    <hyperlink ref="Z67" r:id="rId71" xr:uid="{5D1D7F28-AD0C-47E9-AE23-0BFFD02E9801}"/>
    <hyperlink ref="Z141" r:id="rId72" display="felipe.castillo@migracioncolombia.gov.co " xr:uid="{481AF4E2-BB66-43A0-8300-087D9C980405}"/>
    <hyperlink ref="Z142" r:id="rId73" display="felipe.castillo@migracioncolombia.gov.co " xr:uid="{3ADEB946-4301-4B71-AFD5-239A45ACF9DC}"/>
    <hyperlink ref="Z143" r:id="rId74" display="felipe.castillo@migracioncolombia.gov.co " xr:uid="{7879D51E-1ECD-4952-9E20-7CD367A3A31A}"/>
    <hyperlink ref="Z105" r:id="rId75" display="johana.oviedo@migracioncolombia.gov.co" xr:uid="{3B59C277-2D1E-487F-9E63-B9F6950BCCBC}"/>
    <hyperlink ref="Z106" r:id="rId76" display="johana.oviedo@migracioncolombia.gov.co" xr:uid="{1A61D28E-F4DA-4CA9-871F-C4EA6FEB0E30}"/>
    <hyperlink ref="Z110" r:id="rId77" display="johana.oviedo@migracioncolombia.gov.co" xr:uid="{DEC70B37-4ECC-4489-94F4-19B68CB94914}"/>
    <hyperlink ref="Z124" r:id="rId78" display="johana.oviedo@migracioncolombia.gov.co" xr:uid="{DE93EB34-FFF8-4CB6-AEF5-7CD378A15DE1}"/>
    <hyperlink ref="Z128" r:id="rId79" display="johana.oviedo@migracioncolombia.gov.co" xr:uid="{A1C4DE7E-44D2-4AAC-B681-7700F22D7B2E}"/>
    <hyperlink ref="Z130" r:id="rId80" display="johana.oviedo@migracioncolombia.gov.co" xr:uid="{D5DE55E7-F55D-4C1A-9FEA-1454EB808715}"/>
    <hyperlink ref="Z132" r:id="rId81" display="johana.oviedo@migracioncolombia.gov.co" xr:uid="{03A16B3D-C150-4B22-93EA-C362DB112368}"/>
    <hyperlink ref="Z134" r:id="rId82" display="johana.oviedo@migracioncolombia.gov.co" xr:uid="{709351C3-6FA9-47DE-B5F5-6A65D5CF80E8}"/>
    <hyperlink ref="Z136" r:id="rId83" display="johana.oviedo@migracioncolombia.gov.co" xr:uid="{FBEE2495-2902-44A3-9B70-6CF31DFA87D1}"/>
    <hyperlink ref="Z107" r:id="rId84" display="johana.oviedo@migracioncolombia.gov.co" xr:uid="{741FC8BA-790F-4EAD-877E-D16DF2DF2619}"/>
    <hyperlink ref="Z109" r:id="rId85" display="johana.oviedo@migracioncolombia.gov.co" xr:uid="{4A131665-FA74-4130-9AA6-1B3F8C5D91E3}"/>
    <hyperlink ref="Z111" r:id="rId86" display="johana.oviedo@migracioncolombia.gov.co" xr:uid="{5283A74D-A6E1-44DF-B105-908897E35393}"/>
    <hyperlink ref="Z125" r:id="rId87" display="johana.oviedo@migracioncolombia.gov.co" xr:uid="{7E33C786-1F11-4112-A1F7-1757D70745EE}"/>
    <hyperlink ref="Z113" r:id="rId88" display="johana.oviedo@migracioncolombia.gov.co" xr:uid="{9AE34A4B-FC9D-4BC5-BBE0-1273B903F2CB}"/>
    <hyperlink ref="Z115" r:id="rId89" display="johana.oviedo@migracioncolombia.gov.co" xr:uid="{57DF7212-AE3B-4ABA-9437-69D579FEB292}"/>
    <hyperlink ref="Z117" r:id="rId90" display="johana.oviedo@migracioncolombia.gov.co" xr:uid="{7100C532-74A5-45AE-AD6A-E3F1593DFA36}"/>
    <hyperlink ref="Z119" r:id="rId91" display="johana.oviedo@migracioncolombia.gov.co" xr:uid="{9E5DF095-0894-4E9D-8A41-B64440D19E18}"/>
    <hyperlink ref="Z121" r:id="rId92" display="johana.oviedo@migracioncolombia.gov.co" xr:uid="{E52CFD94-703A-4A11-A37E-C4323FC859DC}"/>
    <hyperlink ref="Z123" r:id="rId93" display="johana.oviedo@migracioncolombia.gov.co" xr:uid="{A06613D6-BD58-4BF5-B483-B6072751E505}"/>
    <hyperlink ref="Z127" r:id="rId94" display="johana.oviedo@migracioncolombia.gov.co" xr:uid="{444ABE43-82AD-4E52-8EFB-D439445F9B54}"/>
    <hyperlink ref="Z129" r:id="rId95" display="johana.oviedo@migracioncolombia.gov.co" xr:uid="{BCCF75A0-3C3B-43AF-8251-A3A9F3779C92}"/>
    <hyperlink ref="Z131" r:id="rId96" display="johana.oviedo@migracioncolombia.gov.co" xr:uid="{A706AEC9-C7DB-4AE5-AF15-DA9C9166DBF1}"/>
    <hyperlink ref="Z133" r:id="rId97" display="johana.oviedo@migracioncolombia.gov.co" xr:uid="{7A40171E-2F18-407F-B5F8-E90A7789E84B}"/>
    <hyperlink ref="Z135" r:id="rId98" display="johana.oviedo@migracioncolombia.gov.co" xr:uid="{1D4C784A-949D-40B4-81B3-AD66C5B5F68F}"/>
    <hyperlink ref="Z137" r:id="rId99" display="johana.oviedo@migracioncolombia.gov.co" xr:uid="{C7212418-CBA4-4393-B1E1-1E48F7E1C0E1}"/>
    <hyperlink ref="Z83" r:id="rId100" xr:uid="{6E7DDE4A-0F6C-40C4-9AC4-B3ED29424188}"/>
    <hyperlink ref="Z85" r:id="rId101" xr:uid="{76ABCC50-02D1-4A1E-B4A4-3A585779363C}"/>
    <hyperlink ref="Z88" r:id="rId102" xr:uid="{DB96024B-D8D9-4D33-AC43-D8269306FEB1}"/>
    <hyperlink ref="Z91" r:id="rId103" xr:uid="{02EB8BB3-00B2-4395-BBD2-F2B940347EA3}"/>
    <hyperlink ref="Z74" r:id="rId104" xr:uid="{A1646F0E-2073-4C03-B579-5D01C431833B}"/>
    <hyperlink ref="Z78" r:id="rId105" xr:uid="{A5B8B131-8A71-4804-A804-0CD9D70F42DD}"/>
    <hyperlink ref="Z146" r:id="rId106" xr:uid="{331B5FC5-5F06-4617-AE99-E9FDC4D2BF3D}"/>
    <hyperlink ref="Z147" r:id="rId107" xr:uid="{C2EFA82E-BB0B-49BF-9EB3-EE94075F6AAD}"/>
    <hyperlink ref="Z148" r:id="rId108" xr:uid="{C04BF8EF-927E-44B5-A177-B2C2ED0FB3E2}"/>
    <hyperlink ref="Z149" r:id="rId109" xr:uid="{769EC8A1-1408-4C4D-B516-DE5DA4F07C13}"/>
    <hyperlink ref="Z150" r:id="rId110" xr:uid="{D1EE32AF-88DA-41F9-B7B1-02C7681850D9}"/>
    <hyperlink ref="Z151" r:id="rId111" xr:uid="{288D5915-818F-42E2-B3D8-19771DD9EE76}"/>
    <hyperlink ref="Z81" r:id="rId112" xr:uid="{38D34ABE-CEA2-4CB3-A014-3BAC8F56292D}"/>
    <hyperlink ref="Z89:Z90" r:id="rId113" display="isabel.castro@migracioncolombia.gov.co" xr:uid="{037DCE3F-66B9-4A77-9601-DAD4EFA2FDB9}"/>
    <hyperlink ref="Z92" r:id="rId114" xr:uid="{9EF9DAE8-C631-427F-9ABF-A0243BAB14A3}"/>
    <hyperlink ref="Z80" r:id="rId115" display="johana.oviedo@migracioncolombia.gov.co" xr:uid="{F09F2548-245B-4C32-B9A8-CAB5719A9537}"/>
    <hyperlink ref="Z82" r:id="rId116" display="johana.oviedo@migracioncolombia.gov.co" xr:uid="{DAAE1119-5F73-461F-BC77-0F947C552D8F}"/>
    <hyperlink ref="Z86" r:id="rId117" display="johana.oviedo@migracioncolombia.gov.co" xr:uid="{FA4901D6-71E8-41F7-ABF7-6DEC8AE30F4C}"/>
    <hyperlink ref="Z93" r:id="rId118" display="johana.oviedo@migracioncolombia.gov.co" xr:uid="{AAA02C03-6AF9-443A-AD71-26A8C55BC811}"/>
    <hyperlink ref="Z95:Z97" r:id="rId119" display="johana.oviedo@migracioncolombia.gov.co" xr:uid="{3332E560-B6A3-415D-A210-36967EA440BE}"/>
    <hyperlink ref="Z99" r:id="rId120" display="johana.oviedo@migracioncolombia.gov.co" xr:uid="{AF2223BE-A027-4487-817D-778C97A76889}"/>
    <hyperlink ref="Z138" r:id="rId121" display="johana.oviedo@migracioncolombia.gov.co" xr:uid="{A1371894-2099-41D3-9C15-D02A1E986089}"/>
    <hyperlink ref="Z76" r:id="rId122" xr:uid="{1A1DADFE-E426-4390-B123-E6C594F23830}"/>
    <hyperlink ref="Z77" r:id="rId123" xr:uid="{96FDC71D-C5CE-440D-BCB6-F8B5CC264A93}"/>
    <hyperlink ref="Z79" r:id="rId124" xr:uid="{8F86F2BE-847F-4D55-A5E8-608A0E1591A1}"/>
    <hyperlink ref="Z84" r:id="rId125" xr:uid="{3BB1D36B-7853-4CC1-A7FB-898D6DDDC761}"/>
    <hyperlink ref="Z101" r:id="rId126" xr:uid="{A4983480-99A3-49F0-996C-513022B35F93}"/>
    <hyperlink ref="Z104" r:id="rId127" xr:uid="{D3223FEB-04A4-4E98-918F-FAF149102F09}"/>
    <hyperlink ref="Z108" r:id="rId128" xr:uid="{9EA2BFAD-2728-46A7-BF0A-78126CF554A1}"/>
    <hyperlink ref="Z112" r:id="rId129" xr:uid="{D05607DB-0215-4138-95D0-5323F492833B}"/>
    <hyperlink ref="Z114" r:id="rId130" xr:uid="{BF108FB8-D925-425D-817A-389176EEDCCC}"/>
    <hyperlink ref="Z116" r:id="rId131" xr:uid="{2BB343BE-FED7-4096-846D-37A98C0B92AC}"/>
    <hyperlink ref="Z118" r:id="rId132" xr:uid="{B5580A2E-B85E-4C95-9517-5AA746FEAFED}"/>
    <hyperlink ref="Z120" r:id="rId133" xr:uid="{D40092DE-6425-4AED-8ADC-FACC0599CE6C}"/>
    <hyperlink ref="Z122" r:id="rId134" xr:uid="{CFB873DA-5CB1-4F27-A9A7-52ED55D3F2C8}"/>
    <hyperlink ref="Z126" r:id="rId135" xr:uid="{839D5969-6A3C-4DFB-A069-A8969AB43D01}"/>
    <hyperlink ref="Z152" r:id="rId136" xr:uid="{B705A99B-ADC2-4753-A1D0-FAA2EE22F5B1}"/>
    <hyperlink ref="Z154:Z165" r:id="rId137" display="rosa.martinez@migracioncolombia.gov.co" xr:uid="{B5342A2B-744F-47EC-BD12-BEDE89E0E3F3}"/>
    <hyperlink ref="Z166" r:id="rId138" display="alvaro.vargas@migracionadlombia.gov.co" xr:uid="{8D8EDDAF-45C4-43AA-ABC3-7D7F81C779F8}"/>
    <hyperlink ref="Z167" r:id="rId139" xr:uid="{0ABAF9EE-DE40-4BA8-86DD-9EE9F435795C}"/>
    <hyperlink ref="Z168" r:id="rId140" xr:uid="{F5CD7B69-8FBD-4A17-9A7B-FC33AFFF81D0}"/>
    <hyperlink ref="Z169" r:id="rId141" xr:uid="{346C9E13-CC5E-4040-BE83-24ABED4A7EEF}"/>
    <hyperlink ref="Z170" r:id="rId142" xr:uid="{BC904682-9E67-4E02-A64A-77325ABF57B1}"/>
  </hyperlinks>
  <pageMargins left="0.7" right="0.7" top="0.75" bottom="0.75" header="0.3" footer="0.3"/>
  <pageSetup orientation="portrait" r:id="rId14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4C24C-C32F-43CB-83CC-F86429153E8D}">
  <sheetPr filterMode="1"/>
  <dimension ref="A1:AF187"/>
  <sheetViews>
    <sheetView zoomScale="55" zoomScaleNormal="55" workbookViewId="0">
      <pane xSplit="3" ySplit="8" topLeftCell="D9" activePane="bottomRight" state="frozen"/>
      <selection pane="topRight" activeCell="D1" sqref="D1"/>
      <selection pane="bottomLeft" activeCell="A9" sqref="A9"/>
      <selection pane="bottomRight" activeCell="J173" sqref="J173"/>
    </sheetView>
  </sheetViews>
  <sheetFormatPr baseColWidth="10" defaultRowHeight="16.5" x14ac:dyDescent="0.25"/>
  <cols>
    <col min="1" max="1" width="12.42578125" style="15" customWidth="1"/>
    <col min="2" max="2" width="20" style="15" customWidth="1"/>
    <col min="3" max="3" width="12.42578125" style="15" customWidth="1"/>
    <col min="4" max="4" width="19.5703125" style="15" customWidth="1"/>
    <col min="5" max="5" width="10.5703125" style="15" customWidth="1"/>
    <col min="6" max="6" width="5.140625" style="15" customWidth="1"/>
    <col min="7" max="7" width="64.42578125" style="15" customWidth="1"/>
    <col min="8" max="8" width="21.42578125" style="15" customWidth="1"/>
    <col min="9" max="9" width="21.7109375" style="15" bestFit="1" customWidth="1"/>
    <col min="10" max="10" width="14.7109375" style="15" customWidth="1"/>
    <col min="11" max="11" width="14.7109375" style="44" customWidth="1"/>
    <col min="12" max="12" width="14.42578125" style="15" customWidth="1"/>
    <col min="13" max="13" width="11.42578125" style="15" customWidth="1"/>
    <col min="14" max="14" width="16.28515625" style="15" customWidth="1"/>
    <col min="15" max="15" width="23.28515625" style="15" bestFit="1" customWidth="1"/>
    <col min="16" max="16" width="12" style="15" customWidth="1"/>
    <col min="17" max="17" width="23.5703125" style="15" customWidth="1"/>
    <col min="18" max="18" width="19.28515625" style="11" customWidth="1"/>
    <col min="19" max="19" width="22.85546875" style="11" bestFit="1" customWidth="1"/>
    <col min="20" max="20" width="25.5703125" style="11" customWidth="1"/>
    <col min="21" max="21" width="25.5703125" style="38" customWidth="1"/>
    <col min="22" max="22" width="10.140625" style="15" customWidth="1"/>
    <col min="23" max="23" width="11.42578125" style="15" customWidth="1"/>
    <col min="24" max="24" width="14.85546875" style="15" customWidth="1"/>
    <col min="25" max="25" width="17" style="15" bestFit="1" customWidth="1"/>
    <col min="26" max="26" width="29.5703125" style="15" customWidth="1"/>
    <col min="27" max="27" width="19.28515625" style="15" customWidth="1"/>
    <col min="28" max="28" width="22.85546875" style="15" customWidth="1"/>
    <col min="29" max="29" width="73.42578125" style="15" customWidth="1"/>
    <col min="30" max="30" width="108.7109375" style="15" customWidth="1"/>
    <col min="31" max="31" width="20.7109375" style="15" customWidth="1"/>
    <col min="32" max="32" width="16.140625" style="15" customWidth="1"/>
    <col min="33" max="16384" width="11.42578125" style="15"/>
  </cols>
  <sheetData>
    <row r="1" spans="1:32" s="10" customFormat="1" x14ac:dyDescent="0.25">
      <c r="A1" s="141" t="s">
        <v>0</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8"/>
    </row>
    <row r="2" spans="1:32" s="10" customFormat="1" x14ac:dyDescent="0.25">
      <c r="A2" s="143"/>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5"/>
    </row>
    <row r="3" spans="1:32" s="10" customFormat="1" ht="17.25" thickBot="1" x14ac:dyDescent="0.3">
      <c r="A3" s="146"/>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8"/>
    </row>
    <row r="4" spans="1:32" s="10" customFormat="1" x14ac:dyDescent="0.25">
      <c r="A4" s="141" t="s">
        <v>1</v>
      </c>
      <c r="B4" s="137"/>
      <c r="C4" s="137"/>
      <c r="D4" s="137"/>
      <c r="E4" s="138"/>
      <c r="F4" s="141" t="s">
        <v>2</v>
      </c>
      <c r="G4" s="137"/>
      <c r="H4" s="137"/>
      <c r="I4" s="137"/>
      <c r="J4" s="137"/>
      <c r="K4" s="137"/>
      <c r="L4" s="137"/>
      <c r="M4" s="137"/>
      <c r="N4" s="137"/>
      <c r="O4" s="137"/>
      <c r="P4" s="137"/>
      <c r="Q4" s="137"/>
      <c r="R4" s="137"/>
      <c r="S4" s="137"/>
      <c r="T4" s="137"/>
      <c r="U4" s="137"/>
      <c r="V4" s="137"/>
      <c r="W4" s="137"/>
      <c r="X4" s="138"/>
      <c r="Y4" s="141" t="s">
        <v>3</v>
      </c>
      <c r="Z4" s="137"/>
      <c r="AA4" s="137"/>
      <c r="AB4" s="137"/>
      <c r="AC4" s="138"/>
      <c r="AD4" s="141" t="s">
        <v>4</v>
      </c>
      <c r="AE4" s="137"/>
      <c r="AF4" s="138"/>
    </row>
    <row r="5" spans="1:32" s="10" customFormat="1" ht="17.25" thickBot="1" x14ac:dyDescent="0.3">
      <c r="A5" s="146"/>
      <c r="B5" s="147"/>
      <c r="C5" s="147"/>
      <c r="D5" s="147"/>
      <c r="E5" s="148"/>
      <c r="F5" s="146"/>
      <c r="G5" s="147"/>
      <c r="H5" s="147"/>
      <c r="I5" s="147"/>
      <c r="J5" s="147"/>
      <c r="K5" s="147"/>
      <c r="L5" s="147"/>
      <c r="M5" s="147"/>
      <c r="N5" s="147"/>
      <c r="O5" s="147"/>
      <c r="P5" s="147"/>
      <c r="Q5" s="147"/>
      <c r="R5" s="147"/>
      <c r="S5" s="147"/>
      <c r="T5" s="147"/>
      <c r="U5" s="147"/>
      <c r="V5" s="147"/>
      <c r="W5" s="147"/>
      <c r="X5" s="148"/>
      <c r="Y5" s="146"/>
      <c r="Z5" s="147"/>
      <c r="AA5" s="147"/>
      <c r="AB5" s="147"/>
      <c r="AC5" s="148"/>
      <c r="AD5" s="146"/>
      <c r="AE5" s="147"/>
      <c r="AF5" s="148"/>
    </row>
    <row r="6" spans="1:32" s="10" customFormat="1" x14ac:dyDescent="0.25">
      <c r="A6" s="137" t="s">
        <v>5</v>
      </c>
      <c r="B6" s="137"/>
      <c r="C6" s="137"/>
      <c r="D6" s="137"/>
      <c r="E6" s="138"/>
      <c r="F6" s="141" t="s">
        <v>6</v>
      </c>
      <c r="G6" s="137"/>
      <c r="H6" s="137"/>
      <c r="I6" s="137"/>
      <c r="J6" s="137"/>
      <c r="K6" s="137"/>
      <c r="L6" s="137"/>
      <c r="M6" s="137"/>
      <c r="N6" s="137"/>
      <c r="O6" s="137"/>
      <c r="P6" s="137"/>
      <c r="Q6" s="137"/>
      <c r="R6" s="137"/>
      <c r="S6" s="137"/>
      <c r="T6" s="137"/>
      <c r="U6" s="137"/>
      <c r="V6" s="137"/>
      <c r="W6" s="137"/>
      <c r="X6" s="138"/>
      <c r="Y6" s="141" t="s">
        <v>7</v>
      </c>
      <c r="Z6" s="137"/>
      <c r="AA6" s="137"/>
      <c r="AB6" s="137"/>
      <c r="AC6" s="138"/>
      <c r="AD6" s="141" t="s">
        <v>8</v>
      </c>
      <c r="AE6" s="137"/>
      <c r="AF6" s="138"/>
    </row>
    <row r="7" spans="1:32" s="10" customFormat="1" x14ac:dyDescent="0.25">
      <c r="A7" s="139"/>
      <c r="B7" s="139"/>
      <c r="C7" s="139"/>
      <c r="D7" s="139"/>
      <c r="E7" s="140"/>
      <c r="F7" s="142"/>
      <c r="G7" s="139"/>
      <c r="H7" s="139"/>
      <c r="I7" s="139"/>
      <c r="J7" s="139"/>
      <c r="K7" s="139"/>
      <c r="L7" s="139"/>
      <c r="M7" s="139"/>
      <c r="N7" s="139"/>
      <c r="O7" s="139"/>
      <c r="P7" s="139"/>
      <c r="Q7" s="139"/>
      <c r="R7" s="139"/>
      <c r="S7" s="139"/>
      <c r="T7" s="139"/>
      <c r="U7" s="139"/>
      <c r="V7" s="139"/>
      <c r="W7" s="139"/>
      <c r="X7" s="140"/>
      <c r="Y7" s="142"/>
      <c r="Z7" s="139"/>
      <c r="AA7" s="139"/>
      <c r="AB7" s="139"/>
      <c r="AC7" s="140"/>
      <c r="AD7" s="142"/>
      <c r="AE7" s="139"/>
      <c r="AF7" s="140"/>
    </row>
    <row r="8" spans="1:32" s="10" customFormat="1" ht="79.5" customHeight="1" x14ac:dyDescent="0.25">
      <c r="A8" s="3" t="s">
        <v>1109</v>
      </c>
      <c r="B8" s="3" t="s">
        <v>9</v>
      </c>
      <c r="C8" s="3" t="s">
        <v>10</v>
      </c>
      <c r="D8" s="3" t="s">
        <v>1049</v>
      </c>
      <c r="E8" s="3" t="s">
        <v>11</v>
      </c>
      <c r="F8" s="3" t="s">
        <v>12</v>
      </c>
      <c r="G8" s="3" t="s">
        <v>13</v>
      </c>
      <c r="H8" s="3" t="s">
        <v>14</v>
      </c>
      <c r="I8" s="3" t="s">
        <v>15</v>
      </c>
      <c r="J8" s="3" t="s">
        <v>16</v>
      </c>
      <c r="K8" s="40" t="s">
        <v>1173</v>
      </c>
      <c r="L8" s="3" t="s">
        <v>17</v>
      </c>
      <c r="M8" s="3" t="s">
        <v>18</v>
      </c>
      <c r="N8" s="3" t="s">
        <v>19</v>
      </c>
      <c r="O8" s="3" t="s">
        <v>1174</v>
      </c>
      <c r="P8" s="3" t="s">
        <v>20</v>
      </c>
      <c r="Q8" s="3" t="s">
        <v>1183</v>
      </c>
      <c r="R8" s="3" t="s">
        <v>21</v>
      </c>
      <c r="S8" s="4" t="s">
        <v>1214</v>
      </c>
      <c r="T8" s="4" t="s">
        <v>1191</v>
      </c>
      <c r="U8" s="4" t="s">
        <v>22</v>
      </c>
      <c r="V8" s="3" t="s">
        <v>23</v>
      </c>
      <c r="W8" s="3" t="s">
        <v>24</v>
      </c>
      <c r="X8" s="3" t="s">
        <v>25</v>
      </c>
      <c r="Y8" s="3" t="s">
        <v>26</v>
      </c>
      <c r="Z8" s="3" t="s">
        <v>1184</v>
      </c>
      <c r="AA8" s="3" t="s">
        <v>27</v>
      </c>
      <c r="AB8" s="3" t="s">
        <v>28</v>
      </c>
      <c r="AC8" s="3" t="s">
        <v>29</v>
      </c>
      <c r="AD8" s="3" t="s">
        <v>30</v>
      </c>
      <c r="AE8" s="3" t="s">
        <v>31</v>
      </c>
      <c r="AF8" s="3" t="s">
        <v>32</v>
      </c>
    </row>
    <row r="9" spans="1:32" s="6" customFormat="1" ht="152.25" hidden="1" customHeight="1" x14ac:dyDescent="0.3">
      <c r="A9" s="8" t="s">
        <v>80</v>
      </c>
      <c r="B9" s="8" t="s">
        <v>81</v>
      </c>
      <c r="C9" s="34">
        <v>7</v>
      </c>
      <c r="D9" s="8" t="s">
        <v>1051</v>
      </c>
      <c r="E9" s="8"/>
      <c r="F9" s="8"/>
      <c r="G9" s="19" t="s">
        <v>518</v>
      </c>
      <c r="H9" s="8" t="s">
        <v>35</v>
      </c>
      <c r="I9" s="8" t="s">
        <v>82</v>
      </c>
      <c r="J9" s="8" t="s">
        <v>37</v>
      </c>
      <c r="K9" s="41">
        <v>1</v>
      </c>
      <c r="L9" s="8" t="s">
        <v>66</v>
      </c>
      <c r="M9" s="8">
        <v>4</v>
      </c>
      <c r="N9" s="8" t="s">
        <v>39</v>
      </c>
      <c r="O9" s="8" t="s">
        <v>1177</v>
      </c>
      <c r="P9" s="8" t="s">
        <v>40</v>
      </c>
      <c r="Q9" s="8">
        <v>1</v>
      </c>
      <c r="R9" s="8" t="s">
        <v>72</v>
      </c>
      <c r="S9" s="14">
        <v>6000000</v>
      </c>
      <c r="T9" s="14">
        <f t="shared" ref="T9:T14" si="0">S9*M9</f>
        <v>24000000</v>
      </c>
      <c r="U9" s="5">
        <f t="shared" ref="U9:U20" si="1">+T9</f>
        <v>24000000</v>
      </c>
      <c r="V9" s="8" t="s">
        <v>43</v>
      </c>
      <c r="W9" s="8" t="s">
        <v>43</v>
      </c>
      <c r="X9" s="8" t="s">
        <v>476</v>
      </c>
      <c r="Y9" s="8">
        <v>5111150</v>
      </c>
      <c r="Z9" s="9" t="s">
        <v>477</v>
      </c>
      <c r="AA9" s="8"/>
      <c r="AB9" s="8" t="s">
        <v>81</v>
      </c>
      <c r="AC9" s="19" t="s">
        <v>987</v>
      </c>
      <c r="AD9" s="8" t="s">
        <v>399</v>
      </c>
      <c r="AE9" s="8"/>
      <c r="AF9" s="8"/>
    </row>
    <row r="10" spans="1:32" s="6" customFormat="1" ht="129" hidden="1" customHeight="1" x14ac:dyDescent="0.3">
      <c r="A10" s="8" t="s">
        <v>825</v>
      </c>
      <c r="B10" s="8" t="s">
        <v>81</v>
      </c>
      <c r="C10" s="34">
        <v>8</v>
      </c>
      <c r="D10" s="8" t="s">
        <v>519</v>
      </c>
      <c r="E10" s="8"/>
      <c r="F10" s="8"/>
      <c r="G10" s="19" t="s">
        <v>520</v>
      </c>
      <c r="H10" s="8" t="s">
        <v>35</v>
      </c>
      <c r="I10" s="8" t="s">
        <v>83</v>
      </c>
      <c r="J10" s="8" t="s">
        <v>37</v>
      </c>
      <c r="K10" s="41">
        <v>1</v>
      </c>
      <c r="L10" s="8" t="s">
        <v>66</v>
      </c>
      <c r="M10" s="8">
        <v>4</v>
      </c>
      <c r="N10" s="8" t="s">
        <v>39</v>
      </c>
      <c r="O10" s="8" t="s">
        <v>1177</v>
      </c>
      <c r="P10" s="8" t="s">
        <v>54</v>
      </c>
      <c r="Q10" s="8">
        <v>0</v>
      </c>
      <c r="R10" s="8" t="s">
        <v>72</v>
      </c>
      <c r="S10" s="14">
        <v>5500000</v>
      </c>
      <c r="T10" s="14">
        <f t="shared" si="0"/>
        <v>22000000</v>
      </c>
      <c r="U10" s="5">
        <f t="shared" si="1"/>
        <v>22000000</v>
      </c>
      <c r="V10" s="8" t="s">
        <v>43</v>
      </c>
      <c r="W10" s="8" t="s">
        <v>43</v>
      </c>
      <c r="X10" s="8" t="s">
        <v>415</v>
      </c>
      <c r="Y10" s="8">
        <v>5111150</v>
      </c>
      <c r="Z10" s="9" t="s">
        <v>416</v>
      </c>
      <c r="AA10" s="8"/>
      <c r="AB10" s="8" t="s">
        <v>81</v>
      </c>
      <c r="AC10" s="19" t="s">
        <v>987</v>
      </c>
      <c r="AD10" s="8" t="s">
        <v>399</v>
      </c>
      <c r="AE10" s="8"/>
      <c r="AF10" s="8"/>
    </row>
    <row r="11" spans="1:32" s="6" customFormat="1" ht="129" hidden="1" customHeight="1" x14ac:dyDescent="0.3">
      <c r="A11" s="8" t="s">
        <v>826</v>
      </c>
      <c r="B11" s="8" t="s">
        <v>81</v>
      </c>
      <c r="C11" s="34">
        <v>9</v>
      </c>
      <c r="D11" s="8" t="s">
        <v>519</v>
      </c>
      <c r="E11" s="8"/>
      <c r="F11" s="8"/>
      <c r="G11" s="19" t="s">
        <v>521</v>
      </c>
      <c r="H11" s="8" t="s">
        <v>35</v>
      </c>
      <c r="I11" s="8" t="s">
        <v>417</v>
      </c>
      <c r="J11" s="8" t="s">
        <v>37</v>
      </c>
      <c r="K11" s="41">
        <v>1</v>
      </c>
      <c r="L11" s="8" t="s">
        <v>66</v>
      </c>
      <c r="M11" s="8">
        <v>4</v>
      </c>
      <c r="N11" s="8" t="s">
        <v>39</v>
      </c>
      <c r="O11" s="8" t="s">
        <v>1177</v>
      </c>
      <c r="P11" s="8" t="s">
        <v>40</v>
      </c>
      <c r="Q11" s="8">
        <v>1</v>
      </c>
      <c r="R11" s="8" t="s">
        <v>72</v>
      </c>
      <c r="S11" s="14">
        <v>5000000</v>
      </c>
      <c r="T11" s="14">
        <f t="shared" si="0"/>
        <v>20000000</v>
      </c>
      <c r="U11" s="5">
        <f t="shared" si="1"/>
        <v>20000000</v>
      </c>
      <c r="V11" s="8" t="s">
        <v>43</v>
      </c>
      <c r="W11" s="8" t="s">
        <v>43</v>
      </c>
      <c r="X11" s="8" t="s">
        <v>476</v>
      </c>
      <c r="Y11" s="8">
        <v>5111150</v>
      </c>
      <c r="Z11" s="9" t="s">
        <v>477</v>
      </c>
      <c r="AA11" s="8"/>
      <c r="AB11" s="8" t="s">
        <v>81</v>
      </c>
      <c r="AC11" s="19" t="s">
        <v>987</v>
      </c>
      <c r="AD11" s="8" t="s">
        <v>399</v>
      </c>
      <c r="AE11" s="8"/>
      <c r="AF11" s="8"/>
    </row>
    <row r="12" spans="1:32" s="6" customFormat="1" ht="129" hidden="1" customHeight="1" x14ac:dyDescent="0.3">
      <c r="A12" s="8" t="s">
        <v>86</v>
      </c>
      <c r="B12" s="8" t="s">
        <v>81</v>
      </c>
      <c r="C12" s="34">
        <v>10</v>
      </c>
      <c r="D12" s="8" t="s">
        <v>519</v>
      </c>
      <c r="E12" s="8"/>
      <c r="F12" s="8"/>
      <c r="G12" s="19" t="s">
        <v>522</v>
      </c>
      <c r="H12" s="8" t="s">
        <v>35</v>
      </c>
      <c r="I12" s="8" t="s">
        <v>88</v>
      </c>
      <c r="J12" s="8" t="s">
        <v>37</v>
      </c>
      <c r="K12" s="41">
        <v>1</v>
      </c>
      <c r="L12" s="8" t="s">
        <v>66</v>
      </c>
      <c r="M12" s="8">
        <v>4</v>
      </c>
      <c r="N12" s="8" t="s">
        <v>39</v>
      </c>
      <c r="O12" s="8" t="s">
        <v>1177</v>
      </c>
      <c r="P12" s="8" t="s">
        <v>40</v>
      </c>
      <c r="Q12" s="8">
        <v>1</v>
      </c>
      <c r="R12" s="8" t="s">
        <v>72</v>
      </c>
      <c r="S12" s="14">
        <v>5500000</v>
      </c>
      <c r="T12" s="14">
        <f t="shared" si="0"/>
        <v>22000000</v>
      </c>
      <c r="U12" s="5">
        <f t="shared" si="1"/>
        <v>22000000</v>
      </c>
      <c r="V12" s="8" t="s">
        <v>43</v>
      </c>
      <c r="W12" s="8" t="s">
        <v>43</v>
      </c>
      <c r="X12" s="8" t="s">
        <v>415</v>
      </c>
      <c r="Y12" s="8">
        <v>5111150</v>
      </c>
      <c r="Z12" s="9" t="s">
        <v>416</v>
      </c>
      <c r="AA12" s="8"/>
      <c r="AB12" s="8" t="s">
        <v>81</v>
      </c>
      <c r="AC12" s="19" t="s">
        <v>987</v>
      </c>
      <c r="AD12" s="8" t="s">
        <v>399</v>
      </c>
      <c r="AE12" s="8"/>
      <c r="AF12" s="8"/>
    </row>
    <row r="13" spans="1:32" s="6" customFormat="1" ht="129" hidden="1" customHeight="1" x14ac:dyDescent="0.3">
      <c r="A13" s="8" t="s">
        <v>87</v>
      </c>
      <c r="B13" s="8" t="s">
        <v>81</v>
      </c>
      <c r="C13" s="34">
        <v>11</v>
      </c>
      <c r="D13" s="8" t="s">
        <v>519</v>
      </c>
      <c r="E13" s="8"/>
      <c r="F13" s="8"/>
      <c r="G13" s="19" t="s">
        <v>523</v>
      </c>
      <c r="H13" s="8" t="s">
        <v>35</v>
      </c>
      <c r="I13" s="8" t="s">
        <v>90</v>
      </c>
      <c r="J13" s="8" t="s">
        <v>37</v>
      </c>
      <c r="K13" s="41">
        <v>1</v>
      </c>
      <c r="L13" s="8" t="s">
        <v>66</v>
      </c>
      <c r="M13" s="8">
        <v>4</v>
      </c>
      <c r="N13" s="8" t="s">
        <v>39</v>
      </c>
      <c r="O13" s="8" t="s">
        <v>1177</v>
      </c>
      <c r="P13" s="8" t="s">
        <v>54</v>
      </c>
      <c r="Q13" s="8">
        <v>0</v>
      </c>
      <c r="R13" s="8" t="s">
        <v>72</v>
      </c>
      <c r="S13" s="14">
        <v>5500000</v>
      </c>
      <c r="T13" s="14">
        <f t="shared" si="0"/>
        <v>22000000</v>
      </c>
      <c r="U13" s="5">
        <f t="shared" si="1"/>
        <v>22000000</v>
      </c>
      <c r="V13" s="8" t="s">
        <v>43</v>
      </c>
      <c r="W13" s="8" t="s">
        <v>43</v>
      </c>
      <c r="X13" s="8" t="s">
        <v>415</v>
      </c>
      <c r="Y13" s="8">
        <v>5111150</v>
      </c>
      <c r="Z13" s="9" t="s">
        <v>416</v>
      </c>
      <c r="AA13" s="8"/>
      <c r="AB13" s="8" t="s">
        <v>81</v>
      </c>
      <c r="AC13" s="19" t="s">
        <v>987</v>
      </c>
      <c r="AD13" s="8" t="s">
        <v>399</v>
      </c>
      <c r="AE13" s="8"/>
      <c r="AF13" s="8"/>
    </row>
    <row r="14" spans="1:32" s="6" customFormat="1" ht="129" hidden="1" customHeight="1" x14ac:dyDescent="0.3">
      <c r="A14" s="8" t="s">
        <v>89</v>
      </c>
      <c r="B14" s="8" t="s">
        <v>81</v>
      </c>
      <c r="C14" s="34">
        <v>12</v>
      </c>
      <c r="D14" s="8" t="s">
        <v>519</v>
      </c>
      <c r="E14" s="8"/>
      <c r="F14" s="8"/>
      <c r="G14" s="19" t="s">
        <v>524</v>
      </c>
      <c r="H14" s="8" t="s">
        <v>35</v>
      </c>
      <c r="I14" s="8" t="s">
        <v>92</v>
      </c>
      <c r="J14" s="8" t="s">
        <v>37</v>
      </c>
      <c r="K14" s="41">
        <v>1</v>
      </c>
      <c r="L14" s="8" t="s">
        <v>66</v>
      </c>
      <c r="M14" s="8">
        <v>4</v>
      </c>
      <c r="N14" s="8" t="s">
        <v>39</v>
      </c>
      <c r="O14" s="8" t="s">
        <v>1177</v>
      </c>
      <c r="P14" s="8" t="s">
        <v>40</v>
      </c>
      <c r="Q14" s="8">
        <v>1</v>
      </c>
      <c r="R14" s="8" t="s">
        <v>72</v>
      </c>
      <c r="S14" s="14">
        <v>6000000</v>
      </c>
      <c r="T14" s="14">
        <f t="shared" si="0"/>
        <v>24000000</v>
      </c>
      <c r="U14" s="5">
        <f t="shared" si="1"/>
        <v>24000000</v>
      </c>
      <c r="V14" s="8" t="s">
        <v>43</v>
      </c>
      <c r="W14" s="8" t="s">
        <v>43</v>
      </c>
      <c r="X14" s="8" t="s">
        <v>476</v>
      </c>
      <c r="Y14" s="8">
        <v>5111150</v>
      </c>
      <c r="Z14" s="9" t="s">
        <v>477</v>
      </c>
      <c r="AA14" s="8"/>
      <c r="AB14" s="8" t="s">
        <v>81</v>
      </c>
      <c r="AC14" s="19" t="s">
        <v>987</v>
      </c>
      <c r="AD14" s="8" t="s">
        <v>399</v>
      </c>
      <c r="AE14" s="8"/>
      <c r="AF14" s="8"/>
    </row>
    <row r="15" spans="1:32" s="6" customFormat="1" ht="129" hidden="1" customHeight="1" x14ac:dyDescent="0.3">
      <c r="A15" s="8" t="s">
        <v>91</v>
      </c>
      <c r="B15" s="8" t="s">
        <v>81</v>
      </c>
      <c r="C15" s="34">
        <v>13</v>
      </c>
      <c r="D15" s="8" t="s">
        <v>525</v>
      </c>
      <c r="E15" s="8"/>
      <c r="F15" s="8"/>
      <c r="G15" s="19" t="s">
        <v>526</v>
      </c>
      <c r="H15" s="8" t="s">
        <v>418</v>
      </c>
      <c r="I15" s="8" t="s">
        <v>94</v>
      </c>
      <c r="J15" s="8" t="s">
        <v>50</v>
      </c>
      <c r="K15" s="41">
        <v>9</v>
      </c>
      <c r="L15" s="8" t="s">
        <v>38</v>
      </c>
      <c r="M15" s="8">
        <v>2</v>
      </c>
      <c r="N15" s="8" t="s">
        <v>39</v>
      </c>
      <c r="O15" s="8" t="s">
        <v>1177</v>
      </c>
      <c r="P15" s="8" t="s">
        <v>527</v>
      </c>
      <c r="Q15" s="8">
        <v>1</v>
      </c>
      <c r="R15" s="8" t="s">
        <v>72</v>
      </c>
      <c r="S15" s="14">
        <v>19975000</v>
      </c>
      <c r="T15" s="14">
        <v>19975000</v>
      </c>
      <c r="U15" s="5">
        <f t="shared" si="1"/>
        <v>19975000</v>
      </c>
      <c r="V15" s="8" t="s">
        <v>43</v>
      </c>
      <c r="W15" s="8" t="s">
        <v>43</v>
      </c>
      <c r="X15" s="8" t="s">
        <v>84</v>
      </c>
      <c r="Y15" s="8">
        <v>5111150</v>
      </c>
      <c r="Z15" s="9" t="s">
        <v>85</v>
      </c>
      <c r="AA15" s="8"/>
      <c r="AB15" s="8" t="s">
        <v>81</v>
      </c>
      <c r="AC15" s="19" t="s">
        <v>987</v>
      </c>
      <c r="AD15" s="8" t="s">
        <v>399</v>
      </c>
      <c r="AE15" s="8"/>
      <c r="AF15" s="8"/>
    </row>
    <row r="16" spans="1:32" s="6" customFormat="1" ht="195.75" hidden="1" customHeight="1" x14ac:dyDescent="0.3">
      <c r="A16" s="8" t="s">
        <v>93</v>
      </c>
      <c r="B16" s="8" t="s">
        <v>81</v>
      </c>
      <c r="C16" s="34">
        <v>14</v>
      </c>
      <c r="D16" s="8" t="s">
        <v>1052</v>
      </c>
      <c r="E16" s="8"/>
      <c r="F16" s="8"/>
      <c r="G16" s="19" t="s">
        <v>528</v>
      </c>
      <c r="H16" s="8" t="s">
        <v>35</v>
      </c>
      <c r="I16" s="8" t="s">
        <v>97</v>
      </c>
      <c r="J16" s="8" t="s">
        <v>37</v>
      </c>
      <c r="K16" s="41">
        <v>1</v>
      </c>
      <c r="L16" s="8" t="s">
        <v>66</v>
      </c>
      <c r="M16" s="8">
        <v>4</v>
      </c>
      <c r="N16" s="8" t="s">
        <v>39</v>
      </c>
      <c r="O16" s="8" t="s">
        <v>1177</v>
      </c>
      <c r="P16" s="8" t="s">
        <v>54</v>
      </c>
      <c r="Q16" s="8">
        <v>0</v>
      </c>
      <c r="R16" s="8" t="s">
        <v>72</v>
      </c>
      <c r="S16" s="14">
        <v>7000000</v>
      </c>
      <c r="T16" s="14">
        <f t="shared" ref="T16:T23" si="2">S16*M16</f>
        <v>28000000</v>
      </c>
      <c r="U16" s="5">
        <f t="shared" si="1"/>
        <v>28000000</v>
      </c>
      <c r="V16" s="8" t="s">
        <v>43</v>
      </c>
      <c r="W16" s="8" t="s">
        <v>43</v>
      </c>
      <c r="X16" s="8" t="s">
        <v>478</v>
      </c>
      <c r="Y16" s="8">
        <v>5111150</v>
      </c>
      <c r="Z16" s="9" t="s">
        <v>479</v>
      </c>
      <c r="AA16" s="8"/>
      <c r="AB16" s="8" t="s">
        <v>81</v>
      </c>
      <c r="AC16" s="19" t="s">
        <v>1042</v>
      </c>
      <c r="AD16" s="8" t="s">
        <v>399</v>
      </c>
      <c r="AE16" s="8"/>
      <c r="AF16" s="8"/>
    </row>
    <row r="17" spans="1:32" s="6" customFormat="1" ht="148.5" hidden="1" customHeight="1" x14ac:dyDescent="0.3">
      <c r="A17" s="8" t="s">
        <v>96</v>
      </c>
      <c r="B17" s="8" t="s">
        <v>81</v>
      </c>
      <c r="C17" s="34">
        <v>15</v>
      </c>
      <c r="D17" s="8" t="s">
        <v>1053</v>
      </c>
      <c r="E17" s="8"/>
      <c r="F17" s="8"/>
      <c r="G17" s="19" t="s">
        <v>529</v>
      </c>
      <c r="H17" s="8" t="s">
        <v>35</v>
      </c>
      <c r="I17" s="8" t="s">
        <v>98</v>
      </c>
      <c r="J17" s="8" t="s">
        <v>37</v>
      </c>
      <c r="K17" s="41">
        <v>1</v>
      </c>
      <c r="L17" s="8" t="s">
        <v>66</v>
      </c>
      <c r="M17" s="8">
        <v>4</v>
      </c>
      <c r="N17" s="8" t="s">
        <v>39</v>
      </c>
      <c r="O17" s="8" t="s">
        <v>1177</v>
      </c>
      <c r="P17" s="8" t="s">
        <v>54</v>
      </c>
      <c r="Q17" s="8">
        <v>0</v>
      </c>
      <c r="R17" s="8" t="s">
        <v>72</v>
      </c>
      <c r="S17" s="14">
        <v>6000000</v>
      </c>
      <c r="T17" s="14">
        <f t="shared" si="2"/>
        <v>24000000</v>
      </c>
      <c r="U17" s="5">
        <f t="shared" si="1"/>
        <v>24000000</v>
      </c>
      <c r="V17" s="8" t="s">
        <v>43</v>
      </c>
      <c r="W17" s="8" t="s">
        <v>43</v>
      </c>
      <c r="X17" s="8" t="s">
        <v>480</v>
      </c>
      <c r="Y17" s="8">
        <v>5111150</v>
      </c>
      <c r="Z17" s="9" t="s">
        <v>481</v>
      </c>
      <c r="AA17" s="8"/>
      <c r="AB17" s="8" t="s">
        <v>81</v>
      </c>
      <c r="AC17" s="19" t="s">
        <v>1042</v>
      </c>
      <c r="AD17" s="8" t="s">
        <v>399</v>
      </c>
      <c r="AE17" s="8"/>
      <c r="AF17" s="8"/>
    </row>
    <row r="18" spans="1:32" s="6" customFormat="1" ht="129" hidden="1" customHeight="1" x14ac:dyDescent="0.3">
      <c r="A18" s="8" t="s">
        <v>827</v>
      </c>
      <c r="B18" s="8" t="s">
        <v>81</v>
      </c>
      <c r="C18" s="34">
        <v>16</v>
      </c>
      <c r="D18" s="8" t="s">
        <v>1054</v>
      </c>
      <c r="E18" s="8"/>
      <c r="F18" s="8"/>
      <c r="G18" s="19" t="s">
        <v>530</v>
      </c>
      <c r="H18" s="8" t="s">
        <v>35</v>
      </c>
      <c r="I18" s="8" t="s">
        <v>419</v>
      </c>
      <c r="J18" s="8" t="s">
        <v>37</v>
      </c>
      <c r="K18" s="41">
        <v>1</v>
      </c>
      <c r="L18" s="8" t="s">
        <v>66</v>
      </c>
      <c r="M18" s="8">
        <v>4</v>
      </c>
      <c r="N18" s="8" t="s">
        <v>39</v>
      </c>
      <c r="O18" s="8" t="s">
        <v>1177</v>
      </c>
      <c r="P18" s="8" t="s">
        <v>54</v>
      </c>
      <c r="Q18" s="8">
        <v>0</v>
      </c>
      <c r="R18" s="8" t="s">
        <v>72</v>
      </c>
      <c r="S18" s="14">
        <v>5000000</v>
      </c>
      <c r="T18" s="14">
        <f t="shared" si="2"/>
        <v>20000000</v>
      </c>
      <c r="U18" s="5">
        <f t="shared" si="1"/>
        <v>20000000</v>
      </c>
      <c r="V18" s="8" t="s">
        <v>43</v>
      </c>
      <c r="W18" s="8" t="s">
        <v>43</v>
      </c>
      <c r="X18" s="8" t="s">
        <v>476</v>
      </c>
      <c r="Y18" s="8">
        <v>5111150</v>
      </c>
      <c r="Z18" s="9" t="s">
        <v>477</v>
      </c>
      <c r="AA18" s="8"/>
      <c r="AB18" s="8" t="s">
        <v>81</v>
      </c>
      <c r="AC18" s="19" t="s">
        <v>1042</v>
      </c>
      <c r="AD18" s="8" t="s">
        <v>399</v>
      </c>
      <c r="AE18" s="8"/>
      <c r="AF18" s="8"/>
    </row>
    <row r="19" spans="1:32" s="6" customFormat="1" ht="129" hidden="1" customHeight="1" x14ac:dyDescent="0.3">
      <c r="A19" s="8" t="s">
        <v>828</v>
      </c>
      <c r="B19" s="8" t="s">
        <v>81</v>
      </c>
      <c r="C19" s="34">
        <v>17</v>
      </c>
      <c r="D19" s="8" t="s">
        <v>1055</v>
      </c>
      <c r="E19" s="8"/>
      <c r="F19" s="8"/>
      <c r="G19" s="19" t="s">
        <v>531</v>
      </c>
      <c r="H19" s="8" t="s">
        <v>35</v>
      </c>
      <c r="I19" s="8" t="s">
        <v>420</v>
      </c>
      <c r="J19" s="8" t="s">
        <v>37</v>
      </c>
      <c r="K19" s="41">
        <v>1</v>
      </c>
      <c r="L19" s="8" t="s">
        <v>66</v>
      </c>
      <c r="M19" s="8">
        <v>4</v>
      </c>
      <c r="N19" s="8" t="s">
        <v>39</v>
      </c>
      <c r="O19" s="8" t="s">
        <v>1177</v>
      </c>
      <c r="P19" s="8" t="s">
        <v>40</v>
      </c>
      <c r="Q19" s="8">
        <v>1</v>
      </c>
      <c r="R19" s="8" t="s">
        <v>72</v>
      </c>
      <c r="S19" s="14">
        <v>8000000</v>
      </c>
      <c r="T19" s="14">
        <f t="shared" si="2"/>
        <v>32000000</v>
      </c>
      <c r="U19" s="5">
        <f t="shared" si="1"/>
        <v>32000000</v>
      </c>
      <c r="V19" s="8" t="s">
        <v>43</v>
      </c>
      <c r="W19" s="8" t="s">
        <v>43</v>
      </c>
      <c r="X19" s="8" t="s">
        <v>100</v>
      </c>
      <c r="Y19" s="8">
        <v>5111150</v>
      </c>
      <c r="Z19" s="9" t="s">
        <v>101</v>
      </c>
      <c r="AA19" s="8"/>
      <c r="AB19" s="8" t="s">
        <v>178</v>
      </c>
      <c r="AC19" s="19" t="s">
        <v>1042</v>
      </c>
      <c r="AD19" s="8" t="s">
        <v>399</v>
      </c>
      <c r="AE19" s="8"/>
      <c r="AF19" s="8"/>
    </row>
    <row r="20" spans="1:32" s="6" customFormat="1" ht="158.25" hidden="1" customHeight="1" x14ac:dyDescent="0.3">
      <c r="A20" s="8" t="s">
        <v>829</v>
      </c>
      <c r="B20" s="8" t="s">
        <v>81</v>
      </c>
      <c r="C20" s="34">
        <v>18</v>
      </c>
      <c r="D20" s="8" t="s">
        <v>1056</v>
      </c>
      <c r="E20" s="8"/>
      <c r="F20" s="8"/>
      <c r="G20" s="19" t="s">
        <v>532</v>
      </c>
      <c r="H20" s="8" t="s">
        <v>35</v>
      </c>
      <c r="I20" s="8" t="s">
        <v>421</v>
      </c>
      <c r="J20" s="8" t="s">
        <v>37</v>
      </c>
      <c r="K20" s="41">
        <v>1</v>
      </c>
      <c r="L20" s="8" t="s">
        <v>66</v>
      </c>
      <c r="M20" s="8">
        <v>4</v>
      </c>
      <c r="N20" s="8" t="s">
        <v>39</v>
      </c>
      <c r="O20" s="8" t="s">
        <v>1177</v>
      </c>
      <c r="P20" s="8" t="s">
        <v>54</v>
      </c>
      <c r="Q20" s="8">
        <v>0</v>
      </c>
      <c r="R20" s="8" t="s">
        <v>72</v>
      </c>
      <c r="S20" s="14">
        <v>5000000</v>
      </c>
      <c r="T20" s="14">
        <f t="shared" si="2"/>
        <v>20000000</v>
      </c>
      <c r="U20" s="5">
        <f t="shared" si="1"/>
        <v>20000000</v>
      </c>
      <c r="V20" s="8" t="s">
        <v>43</v>
      </c>
      <c r="W20" s="8" t="s">
        <v>43</v>
      </c>
      <c r="X20" s="8" t="s">
        <v>482</v>
      </c>
      <c r="Y20" s="8">
        <v>5111150</v>
      </c>
      <c r="Z20" s="9" t="s">
        <v>483</v>
      </c>
      <c r="AA20" s="8"/>
      <c r="AB20" s="8" t="s">
        <v>81</v>
      </c>
      <c r="AC20" s="19" t="s">
        <v>1042</v>
      </c>
      <c r="AD20" s="8" t="s">
        <v>399</v>
      </c>
      <c r="AE20" s="8"/>
      <c r="AF20" s="8"/>
    </row>
    <row r="21" spans="1:32" s="6" customFormat="1" ht="129" hidden="1" customHeight="1" x14ac:dyDescent="0.3">
      <c r="A21" s="8" t="s">
        <v>99</v>
      </c>
      <c r="B21" s="8" t="s">
        <v>81</v>
      </c>
      <c r="C21" s="34">
        <v>19</v>
      </c>
      <c r="D21" s="8" t="s">
        <v>1055</v>
      </c>
      <c r="E21" s="8"/>
      <c r="F21" s="8"/>
      <c r="G21" s="19" t="s">
        <v>533</v>
      </c>
      <c r="H21" s="8" t="s">
        <v>35</v>
      </c>
      <c r="I21" s="8" t="s">
        <v>422</v>
      </c>
      <c r="J21" s="8" t="s">
        <v>37</v>
      </c>
      <c r="K21" s="41">
        <v>1</v>
      </c>
      <c r="L21" s="8" t="s">
        <v>66</v>
      </c>
      <c r="M21" s="8">
        <v>4</v>
      </c>
      <c r="N21" s="8" t="s">
        <v>39</v>
      </c>
      <c r="O21" s="8" t="s">
        <v>1177</v>
      </c>
      <c r="P21" s="8" t="s">
        <v>54</v>
      </c>
      <c r="Q21" s="8">
        <v>0</v>
      </c>
      <c r="R21" s="8" t="s">
        <v>72</v>
      </c>
      <c r="S21" s="14">
        <v>5500000</v>
      </c>
      <c r="T21" s="14">
        <f t="shared" si="2"/>
        <v>22000000</v>
      </c>
      <c r="U21" s="14">
        <f>T21</f>
        <v>22000000</v>
      </c>
      <c r="V21" s="8" t="s">
        <v>43</v>
      </c>
      <c r="W21" s="8" t="s">
        <v>43</v>
      </c>
      <c r="X21" s="8" t="s">
        <v>484</v>
      </c>
      <c r="Y21" s="8">
        <v>5111150</v>
      </c>
      <c r="Z21" s="9" t="s">
        <v>485</v>
      </c>
      <c r="AA21" s="8"/>
      <c r="AB21" s="8" t="s">
        <v>81</v>
      </c>
      <c r="AC21" s="19" t="s">
        <v>987</v>
      </c>
      <c r="AD21" s="8" t="s">
        <v>399</v>
      </c>
      <c r="AE21" s="8"/>
      <c r="AF21" s="8"/>
    </row>
    <row r="22" spans="1:32" s="6" customFormat="1" ht="129" hidden="1" customHeight="1" x14ac:dyDescent="0.3">
      <c r="A22" s="8" t="s">
        <v>830</v>
      </c>
      <c r="B22" s="8" t="s">
        <v>81</v>
      </c>
      <c r="C22" s="34">
        <v>20</v>
      </c>
      <c r="D22" s="8" t="s">
        <v>1046</v>
      </c>
      <c r="E22" s="8"/>
      <c r="F22" s="8"/>
      <c r="G22" s="19" t="s">
        <v>534</v>
      </c>
      <c r="H22" s="8" t="s">
        <v>35</v>
      </c>
      <c r="I22" s="8" t="s">
        <v>423</v>
      </c>
      <c r="J22" s="8" t="s">
        <v>37</v>
      </c>
      <c r="K22" s="41">
        <v>1</v>
      </c>
      <c r="L22" s="8" t="s">
        <v>66</v>
      </c>
      <c r="M22" s="8">
        <v>4</v>
      </c>
      <c r="N22" s="8" t="s">
        <v>39</v>
      </c>
      <c r="O22" s="8" t="s">
        <v>1177</v>
      </c>
      <c r="P22" s="8" t="s">
        <v>40</v>
      </c>
      <c r="Q22" s="8">
        <v>1</v>
      </c>
      <c r="R22" s="8" t="s">
        <v>72</v>
      </c>
      <c r="S22" s="14">
        <v>5500000</v>
      </c>
      <c r="T22" s="14">
        <f t="shared" si="2"/>
        <v>22000000</v>
      </c>
      <c r="U22" s="14">
        <f>T22</f>
        <v>22000000</v>
      </c>
      <c r="V22" s="8" t="s">
        <v>43</v>
      </c>
      <c r="W22" s="8" t="s">
        <v>43</v>
      </c>
      <c r="X22" s="8" t="s">
        <v>220</v>
      </c>
      <c r="Y22" s="8">
        <v>5111150</v>
      </c>
      <c r="Z22" s="9" t="s">
        <v>221</v>
      </c>
      <c r="AA22" s="8"/>
      <c r="AB22" s="8" t="s">
        <v>81</v>
      </c>
      <c r="AC22" s="19" t="s">
        <v>1042</v>
      </c>
      <c r="AD22" s="8" t="s">
        <v>399</v>
      </c>
      <c r="AE22" s="8"/>
      <c r="AF22" s="8"/>
    </row>
    <row r="23" spans="1:32" s="6" customFormat="1" ht="129" hidden="1" customHeight="1" x14ac:dyDescent="0.3">
      <c r="A23" s="8" t="s">
        <v>1194</v>
      </c>
      <c r="B23" s="8" t="s">
        <v>81</v>
      </c>
      <c r="C23" s="34">
        <v>21</v>
      </c>
      <c r="D23" s="8"/>
      <c r="E23" s="8"/>
      <c r="F23" s="8"/>
      <c r="G23" s="19" t="s">
        <v>1195</v>
      </c>
      <c r="H23" s="8" t="s">
        <v>1196</v>
      </c>
      <c r="I23" s="8" t="s">
        <v>52</v>
      </c>
      <c r="J23" s="8" t="s">
        <v>66</v>
      </c>
      <c r="K23" s="41" t="s">
        <v>38</v>
      </c>
      <c r="L23" s="8" t="s">
        <v>38</v>
      </c>
      <c r="M23" s="8">
        <v>8</v>
      </c>
      <c r="N23" s="8" t="s">
        <v>305</v>
      </c>
      <c r="O23" s="8" t="s">
        <v>527</v>
      </c>
      <c r="P23" s="8" t="s">
        <v>527</v>
      </c>
      <c r="Q23" s="8">
        <v>67128125</v>
      </c>
      <c r="R23" s="8" t="s">
        <v>72</v>
      </c>
      <c r="S23" s="14">
        <v>66628125</v>
      </c>
      <c r="T23" s="14">
        <f t="shared" si="2"/>
        <v>533025000</v>
      </c>
      <c r="U23" s="14">
        <f>T23</f>
        <v>533025000</v>
      </c>
      <c r="V23" s="8" t="s">
        <v>43</v>
      </c>
      <c r="W23" s="8" t="s">
        <v>43</v>
      </c>
      <c r="X23" s="8" t="s">
        <v>1197</v>
      </c>
      <c r="Y23" s="8">
        <v>5111150</v>
      </c>
      <c r="Z23" s="8" t="s">
        <v>1198</v>
      </c>
      <c r="AB23" s="8" t="s">
        <v>81</v>
      </c>
      <c r="AC23" s="9" t="s">
        <v>1199</v>
      </c>
      <c r="AD23" s="8" t="s">
        <v>399</v>
      </c>
      <c r="AE23" s="8"/>
      <c r="AF23" s="8"/>
    </row>
    <row r="24" spans="1:32" ht="115.5" x14ac:dyDescent="0.25">
      <c r="A24" s="18" t="s">
        <v>69</v>
      </c>
      <c r="B24" s="8" t="s">
        <v>61</v>
      </c>
      <c r="C24" s="34">
        <v>49</v>
      </c>
      <c r="D24" s="8">
        <v>80161504</v>
      </c>
      <c r="E24" s="8"/>
      <c r="F24" s="8"/>
      <c r="G24" s="8" t="s">
        <v>577</v>
      </c>
      <c r="H24" s="8" t="s">
        <v>35</v>
      </c>
      <c r="I24" s="8" t="s">
        <v>578</v>
      </c>
      <c r="J24" s="8" t="s">
        <v>37</v>
      </c>
      <c r="K24" s="41">
        <v>1</v>
      </c>
      <c r="L24" s="8" t="s">
        <v>66</v>
      </c>
      <c r="M24" s="8">
        <v>4</v>
      </c>
      <c r="N24" s="8" t="s">
        <v>39</v>
      </c>
      <c r="O24" s="8" t="s">
        <v>1177</v>
      </c>
      <c r="P24" s="8" t="s">
        <v>54</v>
      </c>
      <c r="Q24" s="8">
        <v>0</v>
      </c>
      <c r="R24" s="8" t="s">
        <v>72</v>
      </c>
      <c r="S24" s="5">
        <v>7500000</v>
      </c>
      <c r="T24" s="5">
        <f t="shared" ref="T24:T28" si="3">+S24*M24</f>
        <v>30000000</v>
      </c>
      <c r="U24" s="5">
        <f t="shared" ref="U24:U35" si="4">T24</f>
        <v>30000000</v>
      </c>
      <c r="V24" s="5" t="s">
        <v>42</v>
      </c>
      <c r="W24" s="8" t="s">
        <v>43</v>
      </c>
      <c r="X24" s="8" t="s">
        <v>579</v>
      </c>
      <c r="Y24" s="8" t="s">
        <v>580</v>
      </c>
      <c r="Z24" s="8" t="s">
        <v>581</v>
      </c>
      <c r="AA24" s="8"/>
      <c r="AB24" s="8" t="s">
        <v>61</v>
      </c>
      <c r="AC24" s="8" t="s">
        <v>984</v>
      </c>
      <c r="AD24" s="8" t="s">
        <v>399</v>
      </c>
      <c r="AE24" s="18"/>
      <c r="AF24" s="18"/>
    </row>
    <row r="25" spans="1:32" ht="82.5" x14ac:dyDescent="0.25">
      <c r="A25" s="18" t="s">
        <v>71</v>
      </c>
      <c r="B25" s="8" t="s">
        <v>61</v>
      </c>
      <c r="C25" s="34">
        <v>50</v>
      </c>
      <c r="D25" s="8">
        <v>80161504</v>
      </c>
      <c r="E25" s="8"/>
      <c r="F25" s="8"/>
      <c r="G25" s="8" t="s">
        <v>582</v>
      </c>
      <c r="H25" s="8" t="s">
        <v>35</v>
      </c>
      <c r="I25" s="8" t="s">
        <v>583</v>
      </c>
      <c r="J25" s="8" t="s">
        <v>37</v>
      </c>
      <c r="K25" s="41">
        <v>1</v>
      </c>
      <c r="L25" s="8" t="s">
        <v>66</v>
      </c>
      <c r="M25" s="8">
        <v>4</v>
      </c>
      <c r="N25" s="8" t="s">
        <v>39</v>
      </c>
      <c r="O25" s="8" t="s">
        <v>1177</v>
      </c>
      <c r="P25" s="8" t="s">
        <v>54</v>
      </c>
      <c r="Q25" s="8">
        <v>0</v>
      </c>
      <c r="R25" s="8" t="s">
        <v>72</v>
      </c>
      <c r="S25" s="5">
        <v>7000000</v>
      </c>
      <c r="T25" s="5">
        <f t="shared" si="3"/>
        <v>28000000</v>
      </c>
      <c r="U25" s="5">
        <f t="shared" si="4"/>
        <v>28000000</v>
      </c>
      <c r="V25" s="5" t="s">
        <v>42</v>
      </c>
      <c r="W25" s="8" t="s">
        <v>43</v>
      </c>
      <c r="X25" s="8" t="s">
        <v>579</v>
      </c>
      <c r="Y25" s="8" t="s">
        <v>580</v>
      </c>
      <c r="Z25" s="8" t="s">
        <v>581</v>
      </c>
      <c r="AA25" s="8"/>
      <c r="AB25" s="8" t="s">
        <v>61</v>
      </c>
      <c r="AC25" s="8" t="s">
        <v>984</v>
      </c>
      <c r="AD25" s="8" t="s">
        <v>399</v>
      </c>
      <c r="AE25" s="18"/>
      <c r="AF25" s="18"/>
    </row>
    <row r="26" spans="1:32" ht="82.5" x14ac:dyDescent="0.25">
      <c r="A26" s="18" t="s">
        <v>584</v>
      </c>
      <c r="B26" s="8" t="s">
        <v>61</v>
      </c>
      <c r="C26" s="34">
        <v>51</v>
      </c>
      <c r="D26" s="8">
        <v>80161504</v>
      </c>
      <c r="E26" s="8"/>
      <c r="F26" s="8"/>
      <c r="G26" s="8" t="s">
        <v>585</v>
      </c>
      <c r="H26" s="8" t="s">
        <v>35</v>
      </c>
      <c r="I26" s="8" t="s">
        <v>586</v>
      </c>
      <c r="J26" s="8" t="s">
        <v>37</v>
      </c>
      <c r="K26" s="41">
        <v>1</v>
      </c>
      <c r="L26" s="8" t="s">
        <v>66</v>
      </c>
      <c r="M26" s="8">
        <v>4</v>
      </c>
      <c r="N26" s="8" t="s">
        <v>39</v>
      </c>
      <c r="O26" s="8" t="s">
        <v>1177</v>
      </c>
      <c r="P26" s="8" t="s">
        <v>54</v>
      </c>
      <c r="Q26" s="8">
        <v>0</v>
      </c>
      <c r="R26" s="8" t="s">
        <v>72</v>
      </c>
      <c r="S26" s="5">
        <v>6000000</v>
      </c>
      <c r="T26" s="5">
        <f t="shared" si="3"/>
        <v>24000000</v>
      </c>
      <c r="U26" s="5">
        <f t="shared" si="4"/>
        <v>24000000</v>
      </c>
      <c r="V26" s="5" t="s">
        <v>42</v>
      </c>
      <c r="W26" s="8" t="s">
        <v>43</v>
      </c>
      <c r="X26" s="8" t="s">
        <v>579</v>
      </c>
      <c r="Y26" s="8" t="s">
        <v>580</v>
      </c>
      <c r="Z26" s="8" t="s">
        <v>581</v>
      </c>
      <c r="AA26" s="8"/>
      <c r="AB26" s="8" t="s">
        <v>61</v>
      </c>
      <c r="AC26" s="8" t="s">
        <v>984</v>
      </c>
      <c r="AD26" s="8" t="s">
        <v>399</v>
      </c>
      <c r="AE26" s="18"/>
      <c r="AF26" s="18"/>
    </row>
    <row r="27" spans="1:32" ht="115.5" x14ac:dyDescent="0.25">
      <c r="A27" s="18" t="s">
        <v>587</v>
      </c>
      <c r="B27" s="8" t="s">
        <v>61</v>
      </c>
      <c r="C27" s="34">
        <v>52</v>
      </c>
      <c r="D27" s="8">
        <v>80161504</v>
      </c>
      <c r="E27" s="8"/>
      <c r="F27" s="8"/>
      <c r="G27" s="8" t="s">
        <v>588</v>
      </c>
      <c r="H27" s="8" t="s">
        <v>35</v>
      </c>
      <c r="I27" s="8" t="s">
        <v>52</v>
      </c>
      <c r="J27" s="8" t="s">
        <v>53</v>
      </c>
      <c r="K27" s="41">
        <v>3</v>
      </c>
      <c r="L27" s="8" t="s">
        <v>38</v>
      </c>
      <c r="M27" s="8">
        <v>9.5</v>
      </c>
      <c r="N27" s="8" t="s">
        <v>39</v>
      </c>
      <c r="O27" s="8" t="s">
        <v>1177</v>
      </c>
      <c r="P27" s="8" t="s">
        <v>54</v>
      </c>
      <c r="Q27" s="8">
        <v>0</v>
      </c>
      <c r="R27" s="8" t="s">
        <v>72</v>
      </c>
      <c r="S27" s="5">
        <v>8500000</v>
      </c>
      <c r="T27" s="5">
        <f t="shared" si="3"/>
        <v>80750000</v>
      </c>
      <c r="U27" s="5">
        <f t="shared" si="4"/>
        <v>80750000</v>
      </c>
      <c r="V27" s="5" t="s">
        <v>42</v>
      </c>
      <c r="W27" s="8" t="s">
        <v>43</v>
      </c>
      <c r="X27" s="8" t="s">
        <v>589</v>
      </c>
      <c r="Y27" s="8" t="s">
        <v>566</v>
      </c>
      <c r="Z27" s="8" t="s">
        <v>590</v>
      </c>
      <c r="AA27" s="8"/>
      <c r="AB27" s="8" t="s">
        <v>61</v>
      </c>
      <c r="AC27" s="8" t="s">
        <v>984</v>
      </c>
      <c r="AD27" s="8" t="s">
        <v>399</v>
      </c>
      <c r="AE27" s="18"/>
      <c r="AF27" s="18"/>
    </row>
    <row r="28" spans="1:32" ht="99" x14ac:dyDescent="0.25">
      <c r="A28" s="18" t="s">
        <v>591</v>
      </c>
      <c r="B28" s="8" t="s">
        <v>61</v>
      </c>
      <c r="C28" s="34">
        <v>53</v>
      </c>
      <c r="D28" s="8">
        <v>80161504</v>
      </c>
      <c r="E28" s="8"/>
      <c r="F28" s="8"/>
      <c r="G28" s="8" t="s">
        <v>592</v>
      </c>
      <c r="H28" s="8" t="s">
        <v>35</v>
      </c>
      <c r="I28" s="8" t="s">
        <v>593</v>
      </c>
      <c r="J28" s="8" t="s">
        <v>63</v>
      </c>
      <c r="K28" s="41">
        <v>1</v>
      </c>
      <c r="L28" s="8" t="s">
        <v>66</v>
      </c>
      <c r="M28" s="8">
        <v>4</v>
      </c>
      <c r="N28" s="8" t="s">
        <v>39</v>
      </c>
      <c r="O28" s="8" t="s">
        <v>1177</v>
      </c>
      <c r="P28" s="8" t="s">
        <v>54</v>
      </c>
      <c r="Q28" s="8">
        <v>0</v>
      </c>
      <c r="R28" s="8" t="s">
        <v>72</v>
      </c>
      <c r="S28" s="5">
        <v>7500000</v>
      </c>
      <c r="T28" s="5">
        <f t="shared" si="3"/>
        <v>30000000</v>
      </c>
      <c r="U28" s="5">
        <f t="shared" si="4"/>
        <v>30000000</v>
      </c>
      <c r="V28" s="5" t="s">
        <v>42</v>
      </c>
      <c r="W28" s="8" t="s">
        <v>43</v>
      </c>
      <c r="X28" s="8" t="s">
        <v>572</v>
      </c>
      <c r="Y28" s="8" t="s">
        <v>566</v>
      </c>
      <c r="Z28" s="8" t="s">
        <v>573</v>
      </c>
      <c r="AA28" s="8"/>
      <c r="AB28" s="8" t="s">
        <v>61</v>
      </c>
      <c r="AC28" s="8" t="s">
        <v>984</v>
      </c>
      <c r="AD28" s="8" t="s">
        <v>399</v>
      </c>
      <c r="AE28" s="18"/>
      <c r="AF28" s="18"/>
    </row>
    <row r="29" spans="1:32" ht="82.5" hidden="1" x14ac:dyDescent="0.25">
      <c r="A29" s="18" t="s">
        <v>594</v>
      </c>
      <c r="B29" s="8" t="s">
        <v>61</v>
      </c>
      <c r="C29" s="34">
        <v>54</v>
      </c>
      <c r="D29" s="8">
        <v>42211700</v>
      </c>
      <c r="E29" s="8"/>
      <c r="F29" s="8"/>
      <c r="G29" s="8" t="s">
        <v>595</v>
      </c>
      <c r="H29" s="8" t="s">
        <v>75</v>
      </c>
      <c r="I29" s="8" t="s">
        <v>52</v>
      </c>
      <c r="J29" s="8" t="s">
        <v>53</v>
      </c>
      <c r="K29" s="41">
        <v>3</v>
      </c>
      <c r="L29" s="8" t="s">
        <v>79</v>
      </c>
      <c r="M29" s="8">
        <v>8</v>
      </c>
      <c r="N29" s="8" t="s">
        <v>388</v>
      </c>
      <c r="O29" s="8" t="s">
        <v>1179</v>
      </c>
      <c r="P29" s="8" t="s">
        <v>40</v>
      </c>
      <c r="Q29" s="8">
        <v>1</v>
      </c>
      <c r="R29" s="8" t="s">
        <v>72</v>
      </c>
      <c r="S29" s="5"/>
      <c r="T29" s="5">
        <v>15000000</v>
      </c>
      <c r="U29" s="5">
        <f t="shared" si="4"/>
        <v>15000000</v>
      </c>
      <c r="V29" s="5" t="s">
        <v>42</v>
      </c>
      <c r="W29" s="8" t="s">
        <v>43</v>
      </c>
      <c r="X29" s="8" t="s">
        <v>579</v>
      </c>
      <c r="Y29" s="8" t="s">
        <v>580</v>
      </c>
      <c r="Z29" s="8" t="s">
        <v>581</v>
      </c>
      <c r="AA29" s="8"/>
      <c r="AB29" s="8" t="s">
        <v>61</v>
      </c>
      <c r="AC29" s="8" t="s">
        <v>984</v>
      </c>
      <c r="AD29" s="8" t="s">
        <v>399</v>
      </c>
      <c r="AE29" s="18"/>
      <c r="AF29" s="18"/>
    </row>
    <row r="30" spans="1:32" ht="66" hidden="1" x14ac:dyDescent="0.25">
      <c r="A30" s="18" t="s">
        <v>596</v>
      </c>
      <c r="B30" s="8" t="s">
        <v>61</v>
      </c>
      <c r="C30" s="34">
        <v>55</v>
      </c>
      <c r="D30" s="8">
        <v>42211700</v>
      </c>
      <c r="E30" s="8"/>
      <c r="F30" s="8"/>
      <c r="G30" s="8" t="s">
        <v>597</v>
      </c>
      <c r="H30" s="8" t="s">
        <v>75</v>
      </c>
      <c r="I30" s="8" t="s">
        <v>52</v>
      </c>
      <c r="J30" s="8" t="s">
        <v>63</v>
      </c>
      <c r="K30" s="41">
        <v>2</v>
      </c>
      <c r="L30" s="8" t="s">
        <v>38</v>
      </c>
      <c r="M30" s="8">
        <v>10</v>
      </c>
      <c r="N30" s="8" t="s">
        <v>388</v>
      </c>
      <c r="O30" s="8" t="s">
        <v>1179</v>
      </c>
      <c r="P30" s="8" t="s">
        <v>40</v>
      </c>
      <c r="Q30" s="8">
        <v>1</v>
      </c>
      <c r="R30" s="8" t="s">
        <v>72</v>
      </c>
      <c r="S30" s="5"/>
      <c r="T30" s="5">
        <v>20000000</v>
      </c>
      <c r="U30" s="5">
        <f t="shared" si="4"/>
        <v>20000000</v>
      </c>
      <c r="V30" s="5" t="s">
        <v>42</v>
      </c>
      <c r="W30" s="8" t="s">
        <v>43</v>
      </c>
      <c r="X30" s="8" t="s">
        <v>598</v>
      </c>
      <c r="Y30" s="8" t="s">
        <v>580</v>
      </c>
      <c r="Z30" s="8" t="s">
        <v>599</v>
      </c>
      <c r="AA30" s="8"/>
      <c r="AB30" s="8" t="s">
        <v>61</v>
      </c>
      <c r="AC30" s="8" t="s">
        <v>984</v>
      </c>
      <c r="AD30" s="8" t="s">
        <v>399</v>
      </c>
      <c r="AE30" s="18"/>
      <c r="AF30" s="18"/>
    </row>
    <row r="31" spans="1:32" ht="66" hidden="1" x14ac:dyDescent="0.25">
      <c r="A31" s="18" t="s">
        <v>600</v>
      </c>
      <c r="B31" s="8" t="s">
        <v>61</v>
      </c>
      <c r="C31" s="34">
        <v>56</v>
      </c>
      <c r="D31" s="8">
        <v>30161700</v>
      </c>
      <c r="E31" s="8"/>
      <c r="F31" s="8"/>
      <c r="G31" s="8" t="s">
        <v>601</v>
      </c>
      <c r="H31" s="8" t="s">
        <v>75</v>
      </c>
      <c r="I31" s="8" t="s">
        <v>52</v>
      </c>
      <c r="J31" s="8" t="s">
        <v>47</v>
      </c>
      <c r="K31" s="41">
        <v>8</v>
      </c>
      <c r="L31" s="8" t="s">
        <v>79</v>
      </c>
      <c r="M31" s="8">
        <v>3</v>
      </c>
      <c r="N31" s="8" t="s">
        <v>388</v>
      </c>
      <c r="O31" s="8" t="s">
        <v>1179</v>
      </c>
      <c r="P31" s="8" t="s">
        <v>40</v>
      </c>
      <c r="Q31" s="8">
        <v>1</v>
      </c>
      <c r="R31" s="8" t="s">
        <v>72</v>
      </c>
      <c r="S31" s="5"/>
      <c r="T31" s="5">
        <v>25000000</v>
      </c>
      <c r="U31" s="5">
        <f t="shared" si="4"/>
        <v>25000000</v>
      </c>
      <c r="V31" s="5" t="s">
        <v>42</v>
      </c>
      <c r="W31" s="8" t="s">
        <v>43</v>
      </c>
      <c r="X31" s="8" t="s">
        <v>579</v>
      </c>
      <c r="Y31" s="8" t="s">
        <v>580</v>
      </c>
      <c r="Z31" s="8" t="s">
        <v>581</v>
      </c>
      <c r="AA31" s="8"/>
      <c r="AB31" s="8" t="s">
        <v>61</v>
      </c>
      <c r="AC31" s="8" t="s">
        <v>984</v>
      </c>
      <c r="AD31" s="8" t="s">
        <v>399</v>
      </c>
      <c r="AE31" s="18"/>
      <c r="AF31" s="18"/>
    </row>
    <row r="32" spans="1:32" ht="82.5" hidden="1" x14ac:dyDescent="0.25">
      <c r="A32" s="18" t="s">
        <v>602</v>
      </c>
      <c r="B32" s="8" t="s">
        <v>61</v>
      </c>
      <c r="C32" s="34">
        <v>57</v>
      </c>
      <c r="D32" s="8" t="s">
        <v>1058</v>
      </c>
      <c r="E32" s="8"/>
      <c r="F32" s="8"/>
      <c r="G32" s="8" t="s">
        <v>824</v>
      </c>
      <c r="H32" s="8" t="s">
        <v>603</v>
      </c>
      <c r="I32" s="8" t="s">
        <v>52</v>
      </c>
      <c r="J32" s="8" t="s">
        <v>53</v>
      </c>
      <c r="K32" s="41">
        <v>3</v>
      </c>
      <c r="L32" s="8" t="s">
        <v>38</v>
      </c>
      <c r="M32" s="8">
        <v>10</v>
      </c>
      <c r="N32" s="8" t="s">
        <v>607</v>
      </c>
      <c r="O32" s="8" t="s">
        <v>1177</v>
      </c>
      <c r="P32" s="8" t="s">
        <v>40</v>
      </c>
      <c r="Q32" s="8">
        <v>1</v>
      </c>
      <c r="R32" s="8" t="s">
        <v>72</v>
      </c>
      <c r="S32" s="5"/>
      <c r="T32" s="5">
        <v>280000000</v>
      </c>
      <c r="U32" s="5">
        <f t="shared" si="4"/>
        <v>280000000</v>
      </c>
      <c r="V32" s="5" t="s">
        <v>42</v>
      </c>
      <c r="W32" s="8" t="s">
        <v>43</v>
      </c>
      <c r="X32" s="8" t="s">
        <v>589</v>
      </c>
      <c r="Y32" s="8" t="s">
        <v>566</v>
      </c>
      <c r="Z32" s="8" t="s">
        <v>590</v>
      </c>
      <c r="AA32" s="8"/>
      <c r="AB32" s="8" t="s">
        <v>61</v>
      </c>
      <c r="AC32" s="8" t="s">
        <v>984</v>
      </c>
      <c r="AD32" s="8" t="s">
        <v>399</v>
      </c>
      <c r="AE32" s="18"/>
      <c r="AF32" s="18"/>
    </row>
    <row r="33" spans="1:32" ht="66" hidden="1" x14ac:dyDescent="0.25">
      <c r="A33" s="18" t="s">
        <v>604</v>
      </c>
      <c r="B33" s="8" t="s">
        <v>61</v>
      </c>
      <c r="C33" s="34">
        <v>58</v>
      </c>
      <c r="D33" s="8" t="s">
        <v>1059</v>
      </c>
      <c r="E33" s="8"/>
      <c r="F33" s="8"/>
      <c r="G33" s="8" t="s">
        <v>823</v>
      </c>
      <c r="H33" s="8" t="s">
        <v>78</v>
      </c>
      <c r="I33" s="8" t="s">
        <v>52</v>
      </c>
      <c r="J33" s="8" t="s">
        <v>74</v>
      </c>
      <c r="K33" s="41">
        <v>4</v>
      </c>
      <c r="L33" s="8" t="s">
        <v>38</v>
      </c>
      <c r="M33" s="8">
        <v>9</v>
      </c>
      <c r="N33" s="8" t="s">
        <v>296</v>
      </c>
      <c r="O33" s="8" t="s">
        <v>1181</v>
      </c>
      <c r="P33" s="8" t="s">
        <v>40</v>
      </c>
      <c r="Q33" s="8">
        <v>1</v>
      </c>
      <c r="R33" s="8" t="s">
        <v>72</v>
      </c>
      <c r="S33" s="5"/>
      <c r="T33" s="5">
        <v>90000000</v>
      </c>
      <c r="U33" s="5">
        <f t="shared" si="4"/>
        <v>90000000</v>
      </c>
      <c r="V33" s="5" t="s">
        <v>42</v>
      </c>
      <c r="W33" s="8" t="s">
        <v>43</v>
      </c>
      <c r="X33" s="8" t="s">
        <v>589</v>
      </c>
      <c r="Y33" s="8" t="s">
        <v>566</v>
      </c>
      <c r="Z33" s="8" t="s">
        <v>590</v>
      </c>
      <c r="AA33" s="8"/>
      <c r="AB33" s="8" t="s">
        <v>61</v>
      </c>
      <c r="AC33" s="8" t="s">
        <v>984</v>
      </c>
      <c r="AD33" s="8" t="s">
        <v>399</v>
      </c>
      <c r="AE33" s="18"/>
      <c r="AF33" s="18"/>
    </row>
    <row r="34" spans="1:32" ht="82.5" hidden="1" x14ac:dyDescent="0.25">
      <c r="A34" s="18" t="s">
        <v>605</v>
      </c>
      <c r="B34" s="8" t="s">
        <v>61</v>
      </c>
      <c r="C34" s="34">
        <v>59</v>
      </c>
      <c r="D34" s="8" t="s">
        <v>1058</v>
      </c>
      <c r="E34" s="8"/>
      <c r="F34" s="8"/>
      <c r="G34" s="8" t="s">
        <v>606</v>
      </c>
      <c r="H34" s="8" t="s">
        <v>603</v>
      </c>
      <c r="I34" s="8" t="s">
        <v>52</v>
      </c>
      <c r="J34" s="8" t="s">
        <v>74</v>
      </c>
      <c r="K34" s="41">
        <v>4</v>
      </c>
      <c r="L34" s="8" t="s">
        <v>47</v>
      </c>
      <c r="M34" s="8">
        <v>5</v>
      </c>
      <c r="N34" s="8" t="s">
        <v>607</v>
      </c>
      <c r="O34" s="8" t="s">
        <v>1177</v>
      </c>
      <c r="P34" s="8" t="s">
        <v>40</v>
      </c>
      <c r="Q34" s="8">
        <v>1</v>
      </c>
      <c r="R34" s="8" t="s">
        <v>72</v>
      </c>
      <c r="S34" s="5"/>
      <c r="T34" s="5">
        <v>100000000</v>
      </c>
      <c r="U34" s="5">
        <f t="shared" si="4"/>
        <v>100000000</v>
      </c>
      <c r="V34" s="5" t="s">
        <v>42</v>
      </c>
      <c r="W34" s="8" t="s">
        <v>43</v>
      </c>
      <c r="X34" s="8" t="s">
        <v>589</v>
      </c>
      <c r="Y34" s="8" t="s">
        <v>566</v>
      </c>
      <c r="Z34" s="8" t="s">
        <v>590</v>
      </c>
      <c r="AA34" s="8"/>
      <c r="AB34" s="8" t="s">
        <v>61</v>
      </c>
      <c r="AC34" s="8" t="s">
        <v>984</v>
      </c>
      <c r="AD34" s="8" t="s">
        <v>399</v>
      </c>
      <c r="AE34" s="18"/>
      <c r="AF34" s="18"/>
    </row>
    <row r="35" spans="1:32" ht="82.5" hidden="1" x14ac:dyDescent="0.25">
      <c r="A35" s="18" t="s">
        <v>609</v>
      </c>
      <c r="B35" s="8" t="s">
        <v>61</v>
      </c>
      <c r="C35" s="34">
        <v>60</v>
      </c>
      <c r="D35" s="8">
        <v>80111607</v>
      </c>
      <c r="E35" s="8"/>
      <c r="F35" s="8"/>
      <c r="G35" s="8" t="s">
        <v>608</v>
      </c>
      <c r="H35" s="8" t="s">
        <v>73</v>
      </c>
      <c r="I35" s="8" t="s">
        <v>52</v>
      </c>
      <c r="J35" s="8" t="s">
        <v>37</v>
      </c>
      <c r="K35" s="41">
        <v>1</v>
      </c>
      <c r="L35" s="8" t="s">
        <v>38</v>
      </c>
      <c r="M35" s="8">
        <v>11</v>
      </c>
      <c r="N35" s="8" t="s">
        <v>183</v>
      </c>
      <c r="O35" s="8" t="s">
        <v>1175</v>
      </c>
      <c r="P35" s="8" t="s">
        <v>54</v>
      </c>
      <c r="Q35" s="8">
        <v>0</v>
      </c>
      <c r="R35" s="8" t="s">
        <v>72</v>
      </c>
      <c r="S35" s="5">
        <v>361235998</v>
      </c>
      <c r="T35" s="5">
        <f>+S35*M35</f>
        <v>3973595978</v>
      </c>
      <c r="U35" s="5">
        <f t="shared" si="4"/>
        <v>3973595978</v>
      </c>
      <c r="V35" s="5" t="s">
        <v>42</v>
      </c>
      <c r="W35" s="8" t="s">
        <v>43</v>
      </c>
      <c r="X35" s="8" t="s">
        <v>579</v>
      </c>
      <c r="Y35" s="8" t="s">
        <v>580</v>
      </c>
      <c r="Z35" s="8" t="s">
        <v>581</v>
      </c>
      <c r="AA35" s="8"/>
      <c r="AB35" s="8" t="s">
        <v>61</v>
      </c>
      <c r="AC35" s="8" t="s">
        <v>984</v>
      </c>
      <c r="AD35" s="8" t="s">
        <v>399</v>
      </c>
      <c r="AE35" s="18"/>
      <c r="AF35" s="18"/>
    </row>
    <row r="36" spans="1:32" s="35" customFormat="1" ht="82.5" hidden="1" x14ac:dyDescent="0.25">
      <c r="A36" s="18" t="s">
        <v>132</v>
      </c>
      <c r="B36" s="8" t="s">
        <v>133</v>
      </c>
      <c r="C36" s="34">
        <v>77</v>
      </c>
      <c r="D36" s="8" t="s">
        <v>134</v>
      </c>
      <c r="E36" s="8"/>
      <c r="F36" s="8"/>
      <c r="G36" s="8" t="s">
        <v>646</v>
      </c>
      <c r="H36" s="8" t="s">
        <v>35</v>
      </c>
      <c r="I36" s="8" t="s">
        <v>135</v>
      </c>
      <c r="J36" s="18" t="s">
        <v>37</v>
      </c>
      <c r="K36" s="43">
        <v>1</v>
      </c>
      <c r="L36" s="18" t="s">
        <v>66</v>
      </c>
      <c r="M36" s="8">
        <v>4</v>
      </c>
      <c r="N36" s="8" t="s">
        <v>39</v>
      </c>
      <c r="O36" s="8" t="s">
        <v>1177</v>
      </c>
      <c r="P36" s="8" t="s">
        <v>54</v>
      </c>
      <c r="Q36" s="8">
        <v>0</v>
      </c>
      <c r="R36" s="8" t="s">
        <v>72</v>
      </c>
      <c r="S36" s="36">
        <v>10500000</v>
      </c>
      <c r="T36" s="5">
        <f t="shared" ref="T36:T82" si="5">S36*M36</f>
        <v>42000000</v>
      </c>
      <c r="U36" s="5">
        <f t="shared" ref="U36:U74" si="6">+T36</f>
        <v>42000000</v>
      </c>
      <c r="V36" s="18" t="s">
        <v>42</v>
      </c>
      <c r="W36" s="5" t="s">
        <v>43</v>
      </c>
      <c r="X36" s="8" t="s">
        <v>140</v>
      </c>
      <c r="Y36" s="8">
        <v>5111150</v>
      </c>
      <c r="Z36" s="8" t="s">
        <v>141</v>
      </c>
      <c r="AA36" s="8"/>
      <c r="AB36" s="8" t="s">
        <v>133</v>
      </c>
      <c r="AC36" s="8" t="s">
        <v>986</v>
      </c>
      <c r="AD36" s="8" t="s">
        <v>399</v>
      </c>
      <c r="AE36" s="18"/>
      <c r="AF36" s="18"/>
    </row>
    <row r="37" spans="1:32" s="35" customFormat="1" ht="99" hidden="1" x14ac:dyDescent="0.25">
      <c r="A37" s="18" t="s">
        <v>748</v>
      </c>
      <c r="B37" s="8" t="s">
        <v>133</v>
      </c>
      <c r="C37" s="34">
        <v>78</v>
      </c>
      <c r="D37" s="8" t="s">
        <v>134</v>
      </c>
      <c r="E37" s="8"/>
      <c r="F37" s="8"/>
      <c r="G37" s="8" t="s">
        <v>647</v>
      </c>
      <c r="H37" s="8" t="s">
        <v>35</v>
      </c>
      <c r="I37" s="8" t="s">
        <v>648</v>
      </c>
      <c r="J37" s="18" t="s">
        <v>37</v>
      </c>
      <c r="K37" s="43">
        <v>1</v>
      </c>
      <c r="L37" s="18" t="s">
        <v>66</v>
      </c>
      <c r="M37" s="8">
        <v>4</v>
      </c>
      <c r="N37" s="8" t="s">
        <v>39</v>
      </c>
      <c r="O37" s="8" t="s">
        <v>1177</v>
      </c>
      <c r="P37" s="8" t="s">
        <v>54</v>
      </c>
      <c r="Q37" s="8">
        <v>0</v>
      </c>
      <c r="R37" s="8" t="s">
        <v>72</v>
      </c>
      <c r="S37" s="36">
        <v>12000000</v>
      </c>
      <c r="T37" s="5">
        <f t="shared" si="5"/>
        <v>48000000</v>
      </c>
      <c r="U37" s="5">
        <f t="shared" si="6"/>
        <v>48000000</v>
      </c>
      <c r="V37" s="18" t="s">
        <v>42</v>
      </c>
      <c r="W37" s="5" t="s">
        <v>43</v>
      </c>
      <c r="X37" s="8" t="s">
        <v>140</v>
      </c>
      <c r="Y37" s="8">
        <v>5111167</v>
      </c>
      <c r="Z37" s="8" t="s">
        <v>141</v>
      </c>
      <c r="AA37" s="8"/>
      <c r="AB37" s="8" t="s">
        <v>133</v>
      </c>
      <c r="AC37" s="8" t="s">
        <v>986</v>
      </c>
      <c r="AD37" s="8" t="s">
        <v>399</v>
      </c>
      <c r="AE37" s="18"/>
      <c r="AF37" s="18"/>
    </row>
    <row r="38" spans="1:32" s="35" customFormat="1" ht="82.5" hidden="1" x14ac:dyDescent="0.25">
      <c r="A38" s="18" t="s">
        <v>749</v>
      </c>
      <c r="B38" s="8" t="s">
        <v>133</v>
      </c>
      <c r="C38" s="34">
        <v>79</v>
      </c>
      <c r="D38" s="8">
        <v>80161500</v>
      </c>
      <c r="E38" s="8"/>
      <c r="F38" s="8"/>
      <c r="G38" s="8" t="s">
        <v>649</v>
      </c>
      <c r="H38" s="8" t="s">
        <v>35</v>
      </c>
      <c r="I38" s="8" t="s">
        <v>139</v>
      </c>
      <c r="J38" s="18" t="s">
        <v>37</v>
      </c>
      <c r="K38" s="43">
        <v>1</v>
      </c>
      <c r="L38" s="18" t="s">
        <v>66</v>
      </c>
      <c r="M38" s="8">
        <v>4</v>
      </c>
      <c r="N38" s="8" t="s">
        <v>39</v>
      </c>
      <c r="O38" s="8" t="s">
        <v>1177</v>
      </c>
      <c r="P38" s="8" t="s">
        <v>54</v>
      </c>
      <c r="Q38" s="8">
        <v>0</v>
      </c>
      <c r="R38" s="8" t="s">
        <v>72</v>
      </c>
      <c r="S38" s="36">
        <v>8500000</v>
      </c>
      <c r="T38" s="5">
        <f t="shared" si="5"/>
        <v>34000000</v>
      </c>
      <c r="U38" s="5">
        <f t="shared" si="6"/>
        <v>34000000</v>
      </c>
      <c r="V38" s="18" t="s">
        <v>42</v>
      </c>
      <c r="W38" s="5" t="s">
        <v>43</v>
      </c>
      <c r="X38" s="8" t="s">
        <v>140</v>
      </c>
      <c r="Y38" s="8">
        <v>5111168</v>
      </c>
      <c r="Z38" s="8" t="s">
        <v>141</v>
      </c>
      <c r="AA38" s="8"/>
      <c r="AB38" s="8" t="s">
        <v>133</v>
      </c>
      <c r="AC38" s="8" t="s">
        <v>986</v>
      </c>
      <c r="AD38" s="8" t="s">
        <v>399</v>
      </c>
      <c r="AE38" s="18"/>
      <c r="AF38" s="18"/>
    </row>
    <row r="39" spans="1:32" s="35" customFormat="1" ht="115.5" hidden="1" x14ac:dyDescent="0.25">
      <c r="A39" s="18" t="s">
        <v>750</v>
      </c>
      <c r="B39" s="8" t="s">
        <v>133</v>
      </c>
      <c r="C39" s="34">
        <v>80</v>
      </c>
      <c r="D39" s="8" t="s">
        <v>142</v>
      </c>
      <c r="E39" s="8"/>
      <c r="F39" s="8"/>
      <c r="G39" s="8" t="s">
        <v>650</v>
      </c>
      <c r="H39" s="8" t="s">
        <v>35</v>
      </c>
      <c r="I39" s="8" t="s">
        <v>651</v>
      </c>
      <c r="J39" s="18" t="s">
        <v>37</v>
      </c>
      <c r="K39" s="43">
        <v>1</v>
      </c>
      <c r="L39" s="18" t="s">
        <v>66</v>
      </c>
      <c r="M39" s="8">
        <v>4</v>
      </c>
      <c r="N39" s="8" t="s">
        <v>39</v>
      </c>
      <c r="O39" s="8" t="s">
        <v>1177</v>
      </c>
      <c r="P39" s="8" t="s">
        <v>54</v>
      </c>
      <c r="Q39" s="8">
        <v>0</v>
      </c>
      <c r="R39" s="8" t="s">
        <v>72</v>
      </c>
      <c r="S39" s="36">
        <v>10500000</v>
      </c>
      <c r="T39" s="5">
        <f t="shared" si="5"/>
        <v>42000000</v>
      </c>
      <c r="U39" s="5">
        <f t="shared" si="6"/>
        <v>42000000</v>
      </c>
      <c r="V39" s="18" t="s">
        <v>42</v>
      </c>
      <c r="W39" s="5" t="s">
        <v>43</v>
      </c>
      <c r="X39" s="8" t="s">
        <v>144</v>
      </c>
      <c r="Y39" s="8">
        <v>5111150</v>
      </c>
      <c r="Z39" s="8" t="s">
        <v>145</v>
      </c>
      <c r="AA39" s="8"/>
      <c r="AB39" s="8" t="s">
        <v>133</v>
      </c>
      <c r="AC39" s="8" t="s">
        <v>986</v>
      </c>
      <c r="AD39" s="8" t="s">
        <v>399</v>
      </c>
      <c r="AE39" s="18"/>
      <c r="AF39" s="18"/>
    </row>
    <row r="40" spans="1:32" s="35" customFormat="1" ht="82.5" hidden="1" x14ac:dyDescent="0.25">
      <c r="A40" s="18" t="s">
        <v>751</v>
      </c>
      <c r="B40" s="8" t="s">
        <v>133</v>
      </c>
      <c r="C40" s="34">
        <v>81</v>
      </c>
      <c r="D40" s="8" t="s">
        <v>1060</v>
      </c>
      <c r="E40" s="8"/>
      <c r="F40" s="8"/>
      <c r="G40" s="8" t="s">
        <v>652</v>
      </c>
      <c r="H40" s="8" t="s">
        <v>35</v>
      </c>
      <c r="I40" s="8" t="s">
        <v>653</v>
      </c>
      <c r="J40" s="18" t="s">
        <v>37</v>
      </c>
      <c r="K40" s="43">
        <v>1</v>
      </c>
      <c r="L40" s="18" t="s">
        <v>66</v>
      </c>
      <c r="M40" s="8">
        <v>4</v>
      </c>
      <c r="N40" s="8" t="s">
        <v>39</v>
      </c>
      <c r="O40" s="8" t="s">
        <v>1177</v>
      </c>
      <c r="P40" s="8" t="s">
        <v>54</v>
      </c>
      <c r="Q40" s="8">
        <v>0</v>
      </c>
      <c r="R40" s="8" t="s">
        <v>72</v>
      </c>
      <c r="S40" s="36">
        <v>11000000</v>
      </c>
      <c r="T40" s="5">
        <f t="shared" si="5"/>
        <v>44000000</v>
      </c>
      <c r="U40" s="5">
        <f t="shared" si="6"/>
        <v>44000000</v>
      </c>
      <c r="V40" s="18" t="s">
        <v>42</v>
      </c>
      <c r="W40" s="5" t="s">
        <v>43</v>
      </c>
      <c r="X40" s="8" t="s">
        <v>140</v>
      </c>
      <c r="Y40" s="8">
        <v>5111151</v>
      </c>
      <c r="Z40" s="8" t="s">
        <v>141</v>
      </c>
      <c r="AA40" s="8"/>
      <c r="AB40" s="8" t="s">
        <v>133</v>
      </c>
      <c r="AC40" s="8" t="s">
        <v>986</v>
      </c>
      <c r="AD40" s="8" t="s">
        <v>399</v>
      </c>
      <c r="AE40" s="18"/>
      <c r="AF40" s="18"/>
    </row>
    <row r="41" spans="1:32" s="35" customFormat="1" ht="82.5" hidden="1" x14ac:dyDescent="0.25">
      <c r="A41" s="18" t="s">
        <v>752</v>
      </c>
      <c r="B41" s="8" t="s">
        <v>133</v>
      </c>
      <c r="C41" s="34">
        <v>82</v>
      </c>
      <c r="D41" s="8" t="s">
        <v>1165</v>
      </c>
      <c r="E41" s="8"/>
      <c r="F41" s="8"/>
      <c r="G41" s="8" t="s">
        <v>654</v>
      </c>
      <c r="H41" s="8" t="s">
        <v>35</v>
      </c>
      <c r="I41" s="8" t="s">
        <v>655</v>
      </c>
      <c r="J41" s="18" t="s">
        <v>37</v>
      </c>
      <c r="K41" s="43">
        <v>1</v>
      </c>
      <c r="L41" s="18" t="s">
        <v>66</v>
      </c>
      <c r="M41" s="8">
        <v>4</v>
      </c>
      <c r="N41" s="8" t="s">
        <v>39</v>
      </c>
      <c r="O41" s="8" t="s">
        <v>1177</v>
      </c>
      <c r="P41" s="8" t="s">
        <v>54</v>
      </c>
      <c r="Q41" s="8">
        <v>0</v>
      </c>
      <c r="R41" s="8" t="s">
        <v>72</v>
      </c>
      <c r="S41" s="36">
        <v>11000000</v>
      </c>
      <c r="T41" s="5">
        <f t="shared" si="5"/>
        <v>44000000</v>
      </c>
      <c r="U41" s="5">
        <f t="shared" si="6"/>
        <v>44000000</v>
      </c>
      <c r="V41" s="18" t="s">
        <v>42</v>
      </c>
      <c r="W41" s="5" t="s">
        <v>43</v>
      </c>
      <c r="X41" s="8" t="s">
        <v>140</v>
      </c>
      <c r="Y41" s="8">
        <v>5111152</v>
      </c>
      <c r="Z41" s="8" t="s">
        <v>141</v>
      </c>
      <c r="AA41" s="8"/>
      <c r="AB41" s="8" t="s">
        <v>133</v>
      </c>
      <c r="AC41" s="8" t="s">
        <v>986</v>
      </c>
      <c r="AD41" s="8" t="s">
        <v>399</v>
      </c>
      <c r="AE41" s="18"/>
      <c r="AF41" s="18"/>
    </row>
    <row r="42" spans="1:32" s="35" customFormat="1" ht="82.5" hidden="1" x14ac:dyDescent="0.25">
      <c r="A42" s="18" t="s">
        <v>753</v>
      </c>
      <c r="B42" s="8" t="s">
        <v>133</v>
      </c>
      <c r="C42" s="34">
        <v>83</v>
      </c>
      <c r="D42" s="8" t="s">
        <v>1165</v>
      </c>
      <c r="E42" s="8"/>
      <c r="F42" s="8"/>
      <c r="G42" s="8" t="s">
        <v>656</v>
      </c>
      <c r="H42" s="8" t="s">
        <v>35</v>
      </c>
      <c r="I42" s="8" t="s">
        <v>657</v>
      </c>
      <c r="J42" s="18" t="s">
        <v>37</v>
      </c>
      <c r="K42" s="43">
        <v>1</v>
      </c>
      <c r="L42" s="18" t="s">
        <v>66</v>
      </c>
      <c r="M42" s="8">
        <v>4</v>
      </c>
      <c r="N42" s="8" t="s">
        <v>39</v>
      </c>
      <c r="O42" s="8" t="s">
        <v>1177</v>
      </c>
      <c r="P42" s="8" t="s">
        <v>54</v>
      </c>
      <c r="Q42" s="8">
        <v>0</v>
      </c>
      <c r="R42" s="8" t="s">
        <v>72</v>
      </c>
      <c r="S42" s="36">
        <v>11000000</v>
      </c>
      <c r="T42" s="5">
        <f t="shared" si="5"/>
        <v>44000000</v>
      </c>
      <c r="U42" s="5">
        <f t="shared" si="6"/>
        <v>44000000</v>
      </c>
      <c r="V42" s="18" t="s">
        <v>42</v>
      </c>
      <c r="W42" s="5" t="s">
        <v>43</v>
      </c>
      <c r="X42" s="8" t="s">
        <v>140</v>
      </c>
      <c r="Y42" s="8">
        <v>5111153</v>
      </c>
      <c r="Z42" s="8" t="s">
        <v>141</v>
      </c>
      <c r="AA42" s="8"/>
      <c r="AB42" s="8" t="s">
        <v>133</v>
      </c>
      <c r="AC42" s="8" t="s">
        <v>986</v>
      </c>
      <c r="AD42" s="8" t="s">
        <v>399</v>
      </c>
      <c r="AE42" s="18"/>
      <c r="AF42" s="18"/>
    </row>
    <row r="43" spans="1:32" s="35" customFormat="1" ht="82.5" hidden="1" x14ac:dyDescent="0.25">
      <c r="A43" s="18" t="s">
        <v>754</v>
      </c>
      <c r="B43" s="8" t="s">
        <v>133</v>
      </c>
      <c r="C43" s="34">
        <v>84</v>
      </c>
      <c r="D43" s="8" t="s">
        <v>148</v>
      </c>
      <c r="E43" s="8"/>
      <c r="F43" s="8"/>
      <c r="G43" s="8" t="s">
        <v>658</v>
      </c>
      <c r="H43" s="8" t="s">
        <v>35</v>
      </c>
      <c r="I43" s="8" t="s">
        <v>659</v>
      </c>
      <c r="J43" s="18" t="s">
        <v>37</v>
      </c>
      <c r="K43" s="43">
        <v>1</v>
      </c>
      <c r="L43" s="18" t="s">
        <v>66</v>
      </c>
      <c r="M43" s="8">
        <v>4</v>
      </c>
      <c r="N43" s="8" t="s">
        <v>39</v>
      </c>
      <c r="O43" s="8" t="s">
        <v>1177</v>
      </c>
      <c r="P43" s="8" t="s">
        <v>54</v>
      </c>
      <c r="Q43" s="8">
        <v>0</v>
      </c>
      <c r="R43" s="8" t="s">
        <v>72</v>
      </c>
      <c r="S43" s="36">
        <v>7000000</v>
      </c>
      <c r="T43" s="5">
        <f t="shared" si="5"/>
        <v>28000000</v>
      </c>
      <c r="U43" s="5">
        <f t="shared" si="6"/>
        <v>28000000</v>
      </c>
      <c r="V43" s="18" t="s">
        <v>42</v>
      </c>
      <c r="W43" s="5" t="s">
        <v>43</v>
      </c>
      <c r="X43" s="8" t="s">
        <v>140</v>
      </c>
      <c r="Y43" s="8">
        <v>5111154</v>
      </c>
      <c r="Z43" s="8" t="s">
        <v>141</v>
      </c>
      <c r="AA43" s="8"/>
      <c r="AB43" s="8" t="s">
        <v>133</v>
      </c>
      <c r="AC43" s="8" t="s">
        <v>986</v>
      </c>
      <c r="AD43" s="8" t="s">
        <v>399</v>
      </c>
      <c r="AE43" s="18"/>
      <c r="AF43" s="18"/>
    </row>
    <row r="44" spans="1:32" s="35" customFormat="1" ht="99" hidden="1" x14ac:dyDescent="0.25">
      <c r="A44" s="18" t="s">
        <v>755</v>
      </c>
      <c r="B44" s="8" t="s">
        <v>133</v>
      </c>
      <c r="C44" s="34">
        <v>85</v>
      </c>
      <c r="D44" s="8" t="s">
        <v>148</v>
      </c>
      <c r="E44" s="8"/>
      <c r="F44" s="8"/>
      <c r="G44" s="8" t="s">
        <v>660</v>
      </c>
      <c r="H44" s="8" t="s">
        <v>35</v>
      </c>
      <c r="I44" s="8" t="s">
        <v>661</v>
      </c>
      <c r="J44" s="18" t="s">
        <v>37</v>
      </c>
      <c r="K44" s="43">
        <v>1</v>
      </c>
      <c r="L44" s="18" t="s">
        <v>66</v>
      </c>
      <c r="M44" s="8">
        <v>4</v>
      </c>
      <c r="N44" s="8" t="s">
        <v>39</v>
      </c>
      <c r="O44" s="8" t="s">
        <v>1177</v>
      </c>
      <c r="P44" s="8" t="s">
        <v>54</v>
      </c>
      <c r="Q44" s="8">
        <v>0</v>
      </c>
      <c r="R44" s="8" t="s">
        <v>72</v>
      </c>
      <c r="S44" s="36">
        <v>11000000</v>
      </c>
      <c r="T44" s="5">
        <f t="shared" si="5"/>
        <v>44000000</v>
      </c>
      <c r="U44" s="5">
        <f t="shared" si="6"/>
        <v>44000000</v>
      </c>
      <c r="V44" s="18" t="s">
        <v>42</v>
      </c>
      <c r="W44" s="5" t="s">
        <v>43</v>
      </c>
      <c r="X44" s="8" t="s">
        <v>140</v>
      </c>
      <c r="Y44" s="8">
        <v>5111155</v>
      </c>
      <c r="Z44" s="8" t="s">
        <v>141</v>
      </c>
      <c r="AA44" s="8"/>
      <c r="AB44" s="8" t="s">
        <v>133</v>
      </c>
      <c r="AC44" s="8" t="s">
        <v>986</v>
      </c>
      <c r="AD44" s="8" t="s">
        <v>399</v>
      </c>
      <c r="AE44" s="18"/>
      <c r="AF44" s="18"/>
    </row>
    <row r="45" spans="1:32" s="35" customFormat="1" ht="99" hidden="1" x14ac:dyDescent="0.25">
      <c r="A45" s="18" t="s">
        <v>756</v>
      </c>
      <c r="B45" s="8" t="s">
        <v>133</v>
      </c>
      <c r="C45" s="34">
        <v>86</v>
      </c>
      <c r="D45" s="8" t="s">
        <v>148</v>
      </c>
      <c r="E45" s="8"/>
      <c r="F45" s="8"/>
      <c r="G45" s="8" t="s">
        <v>662</v>
      </c>
      <c r="H45" s="8" t="s">
        <v>35</v>
      </c>
      <c r="I45" s="8" t="s">
        <v>663</v>
      </c>
      <c r="J45" s="18" t="s">
        <v>37</v>
      </c>
      <c r="K45" s="43">
        <v>1</v>
      </c>
      <c r="L45" s="18" t="s">
        <v>66</v>
      </c>
      <c r="M45" s="8">
        <v>4</v>
      </c>
      <c r="N45" s="8" t="s">
        <v>39</v>
      </c>
      <c r="O45" s="8" t="s">
        <v>1177</v>
      </c>
      <c r="P45" s="8" t="s">
        <v>54</v>
      </c>
      <c r="Q45" s="8">
        <v>0</v>
      </c>
      <c r="R45" s="8" t="s">
        <v>72</v>
      </c>
      <c r="S45" s="36">
        <v>8500000</v>
      </c>
      <c r="T45" s="5">
        <f t="shared" si="5"/>
        <v>34000000</v>
      </c>
      <c r="U45" s="5">
        <f t="shared" si="6"/>
        <v>34000000</v>
      </c>
      <c r="V45" s="18" t="s">
        <v>42</v>
      </c>
      <c r="W45" s="5" t="s">
        <v>43</v>
      </c>
      <c r="X45" s="8" t="s">
        <v>140</v>
      </c>
      <c r="Y45" s="8">
        <v>5111156</v>
      </c>
      <c r="Z45" s="8" t="s">
        <v>141</v>
      </c>
      <c r="AA45" s="8"/>
      <c r="AB45" s="8" t="s">
        <v>133</v>
      </c>
      <c r="AC45" s="8" t="s">
        <v>986</v>
      </c>
      <c r="AD45" s="8" t="s">
        <v>399</v>
      </c>
      <c r="AE45" s="18"/>
      <c r="AF45" s="18"/>
    </row>
    <row r="46" spans="1:32" s="35" customFormat="1" ht="115.5" hidden="1" x14ac:dyDescent="0.25">
      <c r="A46" s="18" t="s">
        <v>757</v>
      </c>
      <c r="B46" s="8" t="s">
        <v>133</v>
      </c>
      <c r="C46" s="34">
        <v>87</v>
      </c>
      <c r="D46" s="8">
        <v>81111504</v>
      </c>
      <c r="E46" s="8"/>
      <c r="F46" s="8"/>
      <c r="G46" s="8" t="s">
        <v>664</v>
      </c>
      <c r="H46" s="8" t="s">
        <v>35</v>
      </c>
      <c r="I46" s="8" t="s">
        <v>285</v>
      </c>
      <c r="J46" s="18" t="s">
        <v>37</v>
      </c>
      <c r="K46" s="43">
        <v>1</v>
      </c>
      <c r="L46" s="18" t="s">
        <v>66</v>
      </c>
      <c r="M46" s="8">
        <v>4</v>
      </c>
      <c r="N46" s="8" t="s">
        <v>39</v>
      </c>
      <c r="O46" s="8" t="s">
        <v>1177</v>
      </c>
      <c r="P46" s="8" t="s">
        <v>54</v>
      </c>
      <c r="Q46" s="8">
        <v>0</v>
      </c>
      <c r="R46" s="8" t="s">
        <v>72</v>
      </c>
      <c r="S46" s="36">
        <v>10500000</v>
      </c>
      <c r="T46" s="5">
        <f t="shared" si="5"/>
        <v>42000000</v>
      </c>
      <c r="U46" s="5">
        <f t="shared" si="6"/>
        <v>42000000</v>
      </c>
      <c r="V46" s="18" t="s">
        <v>42</v>
      </c>
      <c r="W46" s="5" t="s">
        <v>43</v>
      </c>
      <c r="X46" s="8" t="s">
        <v>140</v>
      </c>
      <c r="Y46" s="8">
        <v>5111166</v>
      </c>
      <c r="Z46" s="8" t="s">
        <v>141</v>
      </c>
      <c r="AA46" s="8"/>
      <c r="AB46" s="8" t="s">
        <v>133</v>
      </c>
      <c r="AC46" s="8" t="s">
        <v>986</v>
      </c>
      <c r="AD46" s="8" t="s">
        <v>399</v>
      </c>
      <c r="AE46" s="18"/>
      <c r="AF46" s="18"/>
    </row>
    <row r="47" spans="1:32" s="35" customFormat="1" ht="115.5" hidden="1" x14ac:dyDescent="0.25">
      <c r="A47" s="18" t="s">
        <v>758</v>
      </c>
      <c r="B47" s="8" t="s">
        <v>133</v>
      </c>
      <c r="C47" s="34">
        <v>88</v>
      </c>
      <c r="D47" s="8" t="s">
        <v>148</v>
      </c>
      <c r="E47" s="8"/>
      <c r="F47" s="8"/>
      <c r="G47" s="8" t="s">
        <v>665</v>
      </c>
      <c r="H47" s="8" t="s">
        <v>35</v>
      </c>
      <c r="I47" s="8" t="s">
        <v>666</v>
      </c>
      <c r="J47" s="18" t="s">
        <v>37</v>
      </c>
      <c r="K47" s="43">
        <v>1</v>
      </c>
      <c r="L47" s="18" t="s">
        <v>66</v>
      </c>
      <c r="M47" s="8">
        <v>4</v>
      </c>
      <c r="N47" s="8" t="s">
        <v>39</v>
      </c>
      <c r="O47" s="8" t="s">
        <v>1177</v>
      </c>
      <c r="P47" s="8" t="s">
        <v>54</v>
      </c>
      <c r="Q47" s="8">
        <v>0</v>
      </c>
      <c r="R47" s="8" t="s">
        <v>72</v>
      </c>
      <c r="S47" s="36">
        <v>11000000</v>
      </c>
      <c r="T47" s="5">
        <f t="shared" si="5"/>
        <v>44000000</v>
      </c>
      <c r="U47" s="5">
        <f t="shared" si="6"/>
        <v>44000000</v>
      </c>
      <c r="V47" s="18" t="s">
        <v>42</v>
      </c>
      <c r="W47" s="5" t="s">
        <v>43</v>
      </c>
      <c r="X47" s="8" t="s">
        <v>140</v>
      </c>
      <c r="Y47" s="8">
        <v>5111169</v>
      </c>
      <c r="Z47" s="8" t="s">
        <v>141</v>
      </c>
      <c r="AA47" s="8"/>
      <c r="AB47" s="8" t="s">
        <v>133</v>
      </c>
      <c r="AC47" s="8" t="s">
        <v>986</v>
      </c>
      <c r="AD47" s="8" t="s">
        <v>399</v>
      </c>
      <c r="AE47" s="18"/>
      <c r="AF47" s="18"/>
    </row>
    <row r="48" spans="1:32" s="35" customFormat="1" ht="132" hidden="1" x14ac:dyDescent="0.25">
      <c r="A48" s="18" t="s">
        <v>759</v>
      </c>
      <c r="B48" s="8" t="s">
        <v>133</v>
      </c>
      <c r="C48" s="34">
        <v>89</v>
      </c>
      <c r="D48" s="8" t="s">
        <v>148</v>
      </c>
      <c r="E48" s="8"/>
      <c r="F48" s="8"/>
      <c r="G48" s="8" t="s">
        <v>667</v>
      </c>
      <c r="H48" s="8" t="s">
        <v>35</v>
      </c>
      <c r="I48" s="8" t="s">
        <v>668</v>
      </c>
      <c r="J48" s="18" t="s">
        <v>37</v>
      </c>
      <c r="K48" s="43">
        <v>1</v>
      </c>
      <c r="L48" s="18" t="s">
        <v>66</v>
      </c>
      <c r="M48" s="8">
        <v>4</v>
      </c>
      <c r="N48" s="8" t="s">
        <v>39</v>
      </c>
      <c r="O48" s="8" t="s">
        <v>1177</v>
      </c>
      <c r="P48" s="8" t="s">
        <v>54</v>
      </c>
      <c r="Q48" s="8">
        <v>0</v>
      </c>
      <c r="R48" s="8" t="s">
        <v>72</v>
      </c>
      <c r="S48" s="36">
        <v>11000000</v>
      </c>
      <c r="T48" s="5">
        <f t="shared" si="5"/>
        <v>44000000</v>
      </c>
      <c r="U48" s="5">
        <f t="shared" si="6"/>
        <v>44000000</v>
      </c>
      <c r="V48" s="18" t="s">
        <v>42</v>
      </c>
      <c r="W48" s="5" t="s">
        <v>43</v>
      </c>
      <c r="X48" s="8" t="s">
        <v>140</v>
      </c>
      <c r="Y48" s="8">
        <v>5111170</v>
      </c>
      <c r="Z48" s="8" t="s">
        <v>141</v>
      </c>
      <c r="AA48" s="8"/>
      <c r="AB48" s="8" t="s">
        <v>133</v>
      </c>
      <c r="AC48" s="8" t="s">
        <v>986</v>
      </c>
      <c r="AD48" s="8" t="s">
        <v>399</v>
      </c>
      <c r="AE48" s="18"/>
      <c r="AF48" s="18"/>
    </row>
    <row r="49" spans="1:32" s="35" customFormat="1" ht="99" hidden="1" x14ac:dyDescent="0.25">
      <c r="A49" s="18" t="s">
        <v>760</v>
      </c>
      <c r="B49" s="8" t="s">
        <v>133</v>
      </c>
      <c r="C49" s="34">
        <v>90</v>
      </c>
      <c r="D49" s="8" t="s">
        <v>148</v>
      </c>
      <c r="E49" s="8"/>
      <c r="F49" s="8"/>
      <c r="G49" s="8" t="s">
        <v>669</v>
      </c>
      <c r="H49" s="8" t="s">
        <v>35</v>
      </c>
      <c r="I49" s="8" t="s">
        <v>670</v>
      </c>
      <c r="J49" s="18" t="s">
        <v>37</v>
      </c>
      <c r="K49" s="43">
        <v>1</v>
      </c>
      <c r="L49" s="18" t="s">
        <v>66</v>
      </c>
      <c r="M49" s="8">
        <v>4</v>
      </c>
      <c r="N49" s="8" t="s">
        <v>39</v>
      </c>
      <c r="O49" s="8" t="s">
        <v>1177</v>
      </c>
      <c r="P49" s="8" t="s">
        <v>54</v>
      </c>
      <c r="Q49" s="8">
        <v>0</v>
      </c>
      <c r="R49" s="8" t="s">
        <v>72</v>
      </c>
      <c r="S49" s="36">
        <v>11000000</v>
      </c>
      <c r="T49" s="5">
        <f t="shared" si="5"/>
        <v>44000000</v>
      </c>
      <c r="U49" s="5">
        <f t="shared" si="6"/>
        <v>44000000</v>
      </c>
      <c r="V49" s="18" t="s">
        <v>42</v>
      </c>
      <c r="W49" s="5" t="s">
        <v>43</v>
      </c>
      <c r="X49" s="8" t="s">
        <v>140</v>
      </c>
      <c r="Y49" s="8">
        <v>5111171</v>
      </c>
      <c r="Z49" s="8" t="s">
        <v>141</v>
      </c>
      <c r="AA49" s="8"/>
      <c r="AB49" s="8" t="s">
        <v>133</v>
      </c>
      <c r="AC49" s="8" t="s">
        <v>986</v>
      </c>
      <c r="AD49" s="8" t="s">
        <v>399</v>
      </c>
      <c r="AE49" s="18"/>
      <c r="AF49" s="18"/>
    </row>
    <row r="50" spans="1:32" s="35" customFormat="1" ht="132" hidden="1" x14ac:dyDescent="0.25">
      <c r="A50" s="18" t="s">
        <v>761</v>
      </c>
      <c r="B50" s="8" t="s">
        <v>133</v>
      </c>
      <c r="C50" s="34">
        <v>91</v>
      </c>
      <c r="D50" s="8" t="s">
        <v>148</v>
      </c>
      <c r="E50" s="8"/>
      <c r="F50" s="8"/>
      <c r="G50" s="8" t="s">
        <v>671</v>
      </c>
      <c r="H50" s="8" t="s">
        <v>35</v>
      </c>
      <c r="I50" s="8" t="s">
        <v>672</v>
      </c>
      <c r="J50" s="18" t="s">
        <v>37</v>
      </c>
      <c r="K50" s="43">
        <v>1</v>
      </c>
      <c r="L50" s="18" t="s">
        <v>66</v>
      </c>
      <c r="M50" s="8">
        <v>4</v>
      </c>
      <c r="N50" s="8" t="s">
        <v>39</v>
      </c>
      <c r="O50" s="8" t="s">
        <v>1177</v>
      </c>
      <c r="P50" s="8" t="s">
        <v>54</v>
      </c>
      <c r="Q50" s="8">
        <v>0</v>
      </c>
      <c r="R50" s="8" t="s">
        <v>72</v>
      </c>
      <c r="S50" s="36">
        <v>9500000</v>
      </c>
      <c r="T50" s="5">
        <f t="shared" si="5"/>
        <v>38000000</v>
      </c>
      <c r="U50" s="5">
        <f t="shared" si="6"/>
        <v>38000000</v>
      </c>
      <c r="V50" s="18" t="s">
        <v>42</v>
      </c>
      <c r="W50" s="5" t="s">
        <v>43</v>
      </c>
      <c r="X50" s="8" t="s">
        <v>140</v>
      </c>
      <c r="Y50" s="8">
        <v>5111172</v>
      </c>
      <c r="Z50" s="8" t="s">
        <v>141</v>
      </c>
      <c r="AA50" s="8"/>
      <c r="AB50" s="8" t="s">
        <v>133</v>
      </c>
      <c r="AC50" s="8" t="s">
        <v>986</v>
      </c>
      <c r="AD50" s="8" t="s">
        <v>399</v>
      </c>
      <c r="AE50" s="18"/>
      <c r="AF50" s="18"/>
    </row>
    <row r="51" spans="1:32" s="35" customFormat="1" ht="115.5" hidden="1" x14ac:dyDescent="0.25">
      <c r="A51" s="18" t="s">
        <v>762</v>
      </c>
      <c r="B51" s="8" t="s">
        <v>133</v>
      </c>
      <c r="C51" s="34">
        <v>92</v>
      </c>
      <c r="D51" s="8" t="s">
        <v>1166</v>
      </c>
      <c r="E51" s="8"/>
      <c r="F51" s="8"/>
      <c r="G51" s="8" t="s">
        <v>673</v>
      </c>
      <c r="H51" s="8" t="s">
        <v>35</v>
      </c>
      <c r="I51" s="8" t="s">
        <v>674</v>
      </c>
      <c r="J51" s="18" t="s">
        <v>37</v>
      </c>
      <c r="K51" s="43">
        <v>1</v>
      </c>
      <c r="L51" s="18" t="s">
        <v>66</v>
      </c>
      <c r="M51" s="8">
        <v>4</v>
      </c>
      <c r="N51" s="8" t="s">
        <v>39</v>
      </c>
      <c r="O51" s="8" t="s">
        <v>1177</v>
      </c>
      <c r="P51" s="8" t="s">
        <v>54</v>
      </c>
      <c r="Q51" s="8">
        <v>0</v>
      </c>
      <c r="R51" s="8" t="s">
        <v>72</v>
      </c>
      <c r="S51" s="36">
        <v>9500000</v>
      </c>
      <c r="T51" s="5">
        <f t="shared" si="5"/>
        <v>38000000</v>
      </c>
      <c r="U51" s="5">
        <f t="shared" si="6"/>
        <v>38000000</v>
      </c>
      <c r="V51" s="18" t="s">
        <v>42</v>
      </c>
      <c r="W51" s="5" t="s">
        <v>43</v>
      </c>
      <c r="X51" s="8" t="s">
        <v>140</v>
      </c>
      <c r="Y51" s="8">
        <v>5111176</v>
      </c>
      <c r="Z51" s="8" t="s">
        <v>141</v>
      </c>
      <c r="AA51" s="8"/>
      <c r="AB51" s="8" t="s">
        <v>133</v>
      </c>
      <c r="AC51" s="8" t="s">
        <v>986</v>
      </c>
      <c r="AD51" s="8" t="s">
        <v>399</v>
      </c>
      <c r="AE51" s="18"/>
      <c r="AF51" s="18"/>
    </row>
    <row r="52" spans="1:32" s="35" customFormat="1" ht="99" hidden="1" x14ac:dyDescent="0.25">
      <c r="A52" s="18" t="s">
        <v>763</v>
      </c>
      <c r="B52" s="8" t="s">
        <v>133</v>
      </c>
      <c r="C52" s="34">
        <v>93</v>
      </c>
      <c r="D52" s="8" t="s">
        <v>1061</v>
      </c>
      <c r="E52" s="8"/>
      <c r="F52" s="8"/>
      <c r="G52" s="8" t="s">
        <v>675</v>
      </c>
      <c r="H52" s="8" t="s">
        <v>35</v>
      </c>
      <c r="I52" s="8" t="s">
        <v>676</v>
      </c>
      <c r="J52" s="18" t="s">
        <v>37</v>
      </c>
      <c r="K52" s="43">
        <v>1</v>
      </c>
      <c r="L52" s="18" t="s">
        <v>66</v>
      </c>
      <c r="M52" s="8">
        <v>4</v>
      </c>
      <c r="N52" s="8" t="s">
        <v>39</v>
      </c>
      <c r="O52" s="8" t="s">
        <v>1177</v>
      </c>
      <c r="P52" s="8" t="s">
        <v>54</v>
      </c>
      <c r="Q52" s="8">
        <v>0</v>
      </c>
      <c r="R52" s="8" t="s">
        <v>72</v>
      </c>
      <c r="S52" s="36">
        <v>7000000</v>
      </c>
      <c r="T52" s="5">
        <f t="shared" si="5"/>
        <v>28000000</v>
      </c>
      <c r="U52" s="5">
        <f t="shared" si="6"/>
        <v>28000000</v>
      </c>
      <c r="V52" s="18" t="s">
        <v>42</v>
      </c>
      <c r="W52" s="5" t="s">
        <v>43</v>
      </c>
      <c r="X52" s="8" t="s">
        <v>140</v>
      </c>
      <c r="Y52" s="8">
        <v>5111183</v>
      </c>
      <c r="Z52" s="8" t="s">
        <v>141</v>
      </c>
      <c r="AA52" s="8"/>
      <c r="AB52" s="8" t="s">
        <v>133</v>
      </c>
      <c r="AC52" s="8" t="s">
        <v>986</v>
      </c>
      <c r="AD52" s="8" t="s">
        <v>399</v>
      </c>
      <c r="AE52" s="18"/>
      <c r="AF52" s="18"/>
    </row>
    <row r="53" spans="1:32" s="35" customFormat="1" ht="115.5" hidden="1" x14ac:dyDescent="0.25">
      <c r="A53" s="18" t="s">
        <v>764</v>
      </c>
      <c r="B53" s="8" t="s">
        <v>133</v>
      </c>
      <c r="C53" s="34">
        <v>94</v>
      </c>
      <c r="D53" s="8" t="s">
        <v>148</v>
      </c>
      <c r="E53" s="8"/>
      <c r="F53" s="8"/>
      <c r="G53" s="8" t="s">
        <v>677</v>
      </c>
      <c r="H53" s="8" t="s">
        <v>35</v>
      </c>
      <c r="I53" s="8" t="s">
        <v>678</v>
      </c>
      <c r="J53" s="18" t="s">
        <v>37</v>
      </c>
      <c r="K53" s="43">
        <v>1</v>
      </c>
      <c r="L53" s="18" t="s">
        <v>66</v>
      </c>
      <c r="M53" s="8">
        <v>4</v>
      </c>
      <c r="N53" s="8" t="s">
        <v>39</v>
      </c>
      <c r="O53" s="8" t="s">
        <v>1177</v>
      </c>
      <c r="P53" s="8" t="s">
        <v>54</v>
      </c>
      <c r="Q53" s="8">
        <v>0</v>
      </c>
      <c r="R53" s="8" t="s">
        <v>72</v>
      </c>
      <c r="S53" s="36">
        <v>9500000</v>
      </c>
      <c r="T53" s="5">
        <f t="shared" si="5"/>
        <v>38000000</v>
      </c>
      <c r="U53" s="5">
        <f t="shared" si="6"/>
        <v>38000000</v>
      </c>
      <c r="V53" s="18" t="s">
        <v>42</v>
      </c>
      <c r="W53" s="5" t="s">
        <v>43</v>
      </c>
      <c r="X53" s="8" t="s">
        <v>140</v>
      </c>
      <c r="Y53" s="8">
        <v>5111186</v>
      </c>
      <c r="Z53" s="8" t="s">
        <v>141</v>
      </c>
      <c r="AA53" s="8"/>
      <c r="AB53" s="8" t="s">
        <v>133</v>
      </c>
      <c r="AC53" s="8" t="s">
        <v>986</v>
      </c>
      <c r="AD53" s="8" t="s">
        <v>399</v>
      </c>
      <c r="AE53" s="18"/>
      <c r="AF53" s="18"/>
    </row>
    <row r="54" spans="1:32" s="35" customFormat="1" ht="82.5" hidden="1" x14ac:dyDescent="0.25">
      <c r="A54" s="18" t="s">
        <v>765</v>
      </c>
      <c r="B54" s="8" t="s">
        <v>133</v>
      </c>
      <c r="C54" s="34">
        <v>95</v>
      </c>
      <c r="D54" s="8" t="s">
        <v>160</v>
      </c>
      <c r="E54" s="8"/>
      <c r="F54" s="8"/>
      <c r="G54" s="8" t="s">
        <v>679</v>
      </c>
      <c r="H54" s="8" t="s">
        <v>35</v>
      </c>
      <c r="I54" s="8" t="s">
        <v>680</v>
      </c>
      <c r="J54" s="18" t="s">
        <v>37</v>
      </c>
      <c r="K54" s="43">
        <v>1</v>
      </c>
      <c r="L54" s="18" t="s">
        <v>66</v>
      </c>
      <c r="M54" s="8">
        <v>4</v>
      </c>
      <c r="N54" s="8" t="s">
        <v>39</v>
      </c>
      <c r="O54" s="8" t="s">
        <v>1177</v>
      </c>
      <c r="P54" s="8" t="s">
        <v>54</v>
      </c>
      <c r="Q54" s="8">
        <v>0</v>
      </c>
      <c r="R54" s="8" t="s">
        <v>72</v>
      </c>
      <c r="S54" s="36">
        <v>9500000</v>
      </c>
      <c r="T54" s="5">
        <f t="shared" si="5"/>
        <v>38000000</v>
      </c>
      <c r="U54" s="5">
        <f t="shared" si="6"/>
        <v>38000000</v>
      </c>
      <c r="V54" s="18" t="s">
        <v>42</v>
      </c>
      <c r="W54" s="5" t="s">
        <v>43</v>
      </c>
      <c r="X54" s="8" t="s">
        <v>140</v>
      </c>
      <c r="Y54" s="8">
        <v>5111157</v>
      </c>
      <c r="Z54" s="8" t="s">
        <v>141</v>
      </c>
      <c r="AA54" s="8"/>
      <c r="AB54" s="8" t="s">
        <v>133</v>
      </c>
      <c r="AC54" s="8" t="s">
        <v>986</v>
      </c>
      <c r="AD54" s="8" t="s">
        <v>399</v>
      </c>
      <c r="AE54" s="18"/>
      <c r="AF54" s="18"/>
    </row>
    <row r="55" spans="1:32" s="35" customFormat="1" ht="82.5" hidden="1" x14ac:dyDescent="0.25">
      <c r="A55" s="18" t="s">
        <v>766</v>
      </c>
      <c r="B55" s="8" t="s">
        <v>133</v>
      </c>
      <c r="C55" s="34">
        <v>96</v>
      </c>
      <c r="D55" s="8">
        <v>81111500</v>
      </c>
      <c r="E55" s="8"/>
      <c r="F55" s="8"/>
      <c r="G55" s="8" t="s">
        <v>681</v>
      </c>
      <c r="H55" s="8" t="s">
        <v>35</v>
      </c>
      <c r="I55" s="8" t="s">
        <v>682</v>
      </c>
      <c r="J55" s="18" t="s">
        <v>37</v>
      </c>
      <c r="K55" s="43">
        <v>1</v>
      </c>
      <c r="L55" s="18" t="s">
        <v>66</v>
      </c>
      <c r="M55" s="8">
        <v>4</v>
      </c>
      <c r="N55" s="8" t="s">
        <v>39</v>
      </c>
      <c r="O55" s="8" t="s">
        <v>1177</v>
      </c>
      <c r="P55" s="8" t="s">
        <v>54</v>
      </c>
      <c r="Q55" s="8">
        <v>0</v>
      </c>
      <c r="R55" s="8" t="s">
        <v>72</v>
      </c>
      <c r="S55" s="36">
        <v>10500000</v>
      </c>
      <c r="T55" s="5">
        <f t="shared" si="5"/>
        <v>42000000</v>
      </c>
      <c r="U55" s="5">
        <f t="shared" si="6"/>
        <v>42000000</v>
      </c>
      <c r="V55" s="18" t="s">
        <v>42</v>
      </c>
      <c r="W55" s="5" t="s">
        <v>43</v>
      </c>
      <c r="X55" s="8" t="s">
        <v>140</v>
      </c>
      <c r="Y55" s="8">
        <v>5111160</v>
      </c>
      <c r="Z55" s="8" t="s">
        <v>141</v>
      </c>
      <c r="AA55" s="8"/>
      <c r="AB55" s="8" t="s">
        <v>133</v>
      </c>
      <c r="AC55" s="8" t="s">
        <v>986</v>
      </c>
      <c r="AD55" s="8" t="s">
        <v>399</v>
      </c>
      <c r="AE55" s="18"/>
      <c r="AF55" s="18"/>
    </row>
    <row r="56" spans="1:32" s="35" customFormat="1" ht="115.5" hidden="1" x14ac:dyDescent="0.25">
      <c r="A56" s="18" t="s">
        <v>767</v>
      </c>
      <c r="B56" s="8" t="s">
        <v>133</v>
      </c>
      <c r="C56" s="34">
        <v>97</v>
      </c>
      <c r="D56" s="8">
        <v>81111500</v>
      </c>
      <c r="E56" s="8"/>
      <c r="F56" s="8"/>
      <c r="G56" s="8" t="s">
        <v>683</v>
      </c>
      <c r="H56" s="8" t="s">
        <v>35</v>
      </c>
      <c r="I56" s="8" t="s">
        <v>684</v>
      </c>
      <c r="J56" s="18" t="s">
        <v>37</v>
      </c>
      <c r="K56" s="43">
        <v>1</v>
      </c>
      <c r="L56" s="18" t="s">
        <v>66</v>
      </c>
      <c r="M56" s="8">
        <v>4</v>
      </c>
      <c r="N56" s="8" t="s">
        <v>39</v>
      </c>
      <c r="O56" s="8" t="s">
        <v>1177</v>
      </c>
      <c r="P56" s="8" t="s">
        <v>54</v>
      </c>
      <c r="Q56" s="8">
        <v>0</v>
      </c>
      <c r="R56" s="8" t="s">
        <v>72</v>
      </c>
      <c r="S56" s="36">
        <v>10500000</v>
      </c>
      <c r="T56" s="5">
        <f t="shared" si="5"/>
        <v>42000000</v>
      </c>
      <c r="U56" s="5">
        <f t="shared" si="6"/>
        <v>42000000</v>
      </c>
      <c r="V56" s="18" t="s">
        <v>42</v>
      </c>
      <c r="W56" s="5" t="s">
        <v>43</v>
      </c>
      <c r="X56" s="8" t="s">
        <v>140</v>
      </c>
      <c r="Y56" s="8">
        <v>5111161</v>
      </c>
      <c r="Z56" s="8" t="s">
        <v>141</v>
      </c>
      <c r="AA56" s="8"/>
      <c r="AB56" s="8" t="s">
        <v>133</v>
      </c>
      <c r="AC56" s="8" t="s">
        <v>986</v>
      </c>
      <c r="AD56" s="8" t="s">
        <v>399</v>
      </c>
      <c r="AE56" s="18"/>
      <c r="AF56" s="18"/>
    </row>
    <row r="57" spans="1:32" s="35" customFormat="1" ht="132" hidden="1" x14ac:dyDescent="0.25">
      <c r="A57" s="18" t="s">
        <v>768</v>
      </c>
      <c r="B57" s="8" t="s">
        <v>133</v>
      </c>
      <c r="C57" s="34">
        <v>98</v>
      </c>
      <c r="D57" s="8" t="s">
        <v>1047</v>
      </c>
      <c r="E57" s="8"/>
      <c r="F57" s="8"/>
      <c r="G57" s="8" t="s">
        <v>685</v>
      </c>
      <c r="H57" s="8" t="s">
        <v>35</v>
      </c>
      <c r="I57" s="8" t="s">
        <v>686</v>
      </c>
      <c r="J57" s="18" t="s">
        <v>37</v>
      </c>
      <c r="K57" s="43">
        <v>1</v>
      </c>
      <c r="L57" s="18" t="s">
        <v>66</v>
      </c>
      <c r="M57" s="8">
        <v>4</v>
      </c>
      <c r="N57" s="8" t="s">
        <v>39</v>
      </c>
      <c r="O57" s="8" t="s">
        <v>1177</v>
      </c>
      <c r="P57" s="8" t="s">
        <v>54</v>
      </c>
      <c r="Q57" s="8">
        <v>0</v>
      </c>
      <c r="R57" s="8" t="s">
        <v>72</v>
      </c>
      <c r="S57" s="36">
        <v>8500000</v>
      </c>
      <c r="T57" s="5">
        <f t="shared" si="5"/>
        <v>34000000</v>
      </c>
      <c r="U57" s="5">
        <f t="shared" si="6"/>
        <v>34000000</v>
      </c>
      <c r="V57" s="18" t="s">
        <v>42</v>
      </c>
      <c r="W57" s="5" t="s">
        <v>43</v>
      </c>
      <c r="X57" s="8" t="s">
        <v>140</v>
      </c>
      <c r="Y57" s="8">
        <v>5111163</v>
      </c>
      <c r="Z57" s="8" t="s">
        <v>141</v>
      </c>
      <c r="AA57" s="8"/>
      <c r="AB57" s="8" t="s">
        <v>133</v>
      </c>
      <c r="AC57" s="8" t="s">
        <v>986</v>
      </c>
      <c r="AD57" s="8" t="s">
        <v>399</v>
      </c>
      <c r="AE57" s="18"/>
      <c r="AF57" s="18"/>
    </row>
    <row r="58" spans="1:32" s="35" customFormat="1" ht="115.5" hidden="1" x14ac:dyDescent="0.25">
      <c r="A58" s="18" t="s">
        <v>769</v>
      </c>
      <c r="B58" s="8" t="s">
        <v>133</v>
      </c>
      <c r="C58" s="34">
        <v>99</v>
      </c>
      <c r="D58" s="8">
        <v>81111504</v>
      </c>
      <c r="E58" s="8"/>
      <c r="F58" s="8"/>
      <c r="G58" s="8" t="s">
        <v>687</v>
      </c>
      <c r="H58" s="8" t="s">
        <v>35</v>
      </c>
      <c r="I58" s="8" t="s">
        <v>688</v>
      </c>
      <c r="J58" s="18" t="s">
        <v>37</v>
      </c>
      <c r="K58" s="43">
        <v>1</v>
      </c>
      <c r="L58" s="18" t="s">
        <v>66</v>
      </c>
      <c r="M58" s="8">
        <v>4</v>
      </c>
      <c r="N58" s="8" t="s">
        <v>39</v>
      </c>
      <c r="O58" s="8" t="s">
        <v>1177</v>
      </c>
      <c r="P58" s="8" t="s">
        <v>54</v>
      </c>
      <c r="Q58" s="8">
        <v>0</v>
      </c>
      <c r="R58" s="8" t="s">
        <v>72</v>
      </c>
      <c r="S58" s="36">
        <v>10500000</v>
      </c>
      <c r="T58" s="5">
        <f t="shared" si="5"/>
        <v>42000000</v>
      </c>
      <c r="U58" s="5">
        <f t="shared" si="6"/>
        <v>42000000</v>
      </c>
      <c r="V58" s="18" t="s">
        <v>42</v>
      </c>
      <c r="W58" s="5" t="s">
        <v>43</v>
      </c>
      <c r="X58" s="8" t="s">
        <v>140</v>
      </c>
      <c r="Y58" s="8">
        <v>5111165</v>
      </c>
      <c r="Z58" s="8" t="s">
        <v>141</v>
      </c>
      <c r="AA58" s="8"/>
      <c r="AB58" s="8" t="s">
        <v>133</v>
      </c>
      <c r="AC58" s="8" t="s">
        <v>986</v>
      </c>
      <c r="AD58" s="8" t="s">
        <v>399</v>
      </c>
      <c r="AE58" s="18"/>
      <c r="AF58" s="18"/>
    </row>
    <row r="59" spans="1:32" s="35" customFormat="1" ht="115.5" hidden="1" x14ac:dyDescent="0.25">
      <c r="A59" s="18" t="s">
        <v>770</v>
      </c>
      <c r="B59" s="8" t="s">
        <v>133</v>
      </c>
      <c r="C59" s="34">
        <v>100</v>
      </c>
      <c r="D59" s="8" t="s">
        <v>148</v>
      </c>
      <c r="E59" s="8"/>
      <c r="F59" s="8"/>
      <c r="G59" s="8" t="s">
        <v>689</v>
      </c>
      <c r="H59" s="8" t="s">
        <v>35</v>
      </c>
      <c r="I59" s="8" t="s">
        <v>690</v>
      </c>
      <c r="J59" s="18" t="s">
        <v>37</v>
      </c>
      <c r="K59" s="43">
        <v>1</v>
      </c>
      <c r="L59" s="18" t="s">
        <v>66</v>
      </c>
      <c r="M59" s="8">
        <v>4</v>
      </c>
      <c r="N59" s="8" t="s">
        <v>39</v>
      </c>
      <c r="O59" s="8" t="s">
        <v>1177</v>
      </c>
      <c r="P59" s="8" t="s">
        <v>54</v>
      </c>
      <c r="Q59" s="8">
        <v>0</v>
      </c>
      <c r="R59" s="8" t="s">
        <v>72</v>
      </c>
      <c r="S59" s="36">
        <v>11000000</v>
      </c>
      <c r="T59" s="5">
        <f t="shared" si="5"/>
        <v>44000000</v>
      </c>
      <c r="U59" s="5">
        <f t="shared" si="6"/>
        <v>44000000</v>
      </c>
      <c r="V59" s="18" t="s">
        <v>42</v>
      </c>
      <c r="W59" s="5" t="s">
        <v>43</v>
      </c>
      <c r="X59" s="8" t="s">
        <v>140</v>
      </c>
      <c r="Y59" s="8">
        <v>5111173</v>
      </c>
      <c r="Z59" s="8" t="s">
        <v>141</v>
      </c>
      <c r="AA59" s="8"/>
      <c r="AB59" s="8" t="s">
        <v>133</v>
      </c>
      <c r="AC59" s="8" t="s">
        <v>986</v>
      </c>
      <c r="AD59" s="8" t="s">
        <v>399</v>
      </c>
      <c r="AE59" s="18"/>
      <c r="AF59" s="18"/>
    </row>
    <row r="60" spans="1:32" s="35" customFormat="1" ht="115.5" hidden="1" x14ac:dyDescent="0.25">
      <c r="A60" s="18" t="s">
        <v>771</v>
      </c>
      <c r="B60" s="8" t="s">
        <v>133</v>
      </c>
      <c r="C60" s="34">
        <v>101</v>
      </c>
      <c r="D60" s="8" t="s">
        <v>148</v>
      </c>
      <c r="E60" s="8"/>
      <c r="F60" s="8"/>
      <c r="G60" s="8" t="s">
        <v>691</v>
      </c>
      <c r="H60" s="8" t="s">
        <v>35</v>
      </c>
      <c r="I60" s="8" t="s">
        <v>692</v>
      </c>
      <c r="J60" s="18" t="s">
        <v>37</v>
      </c>
      <c r="K60" s="43">
        <v>1</v>
      </c>
      <c r="L60" s="18" t="s">
        <v>66</v>
      </c>
      <c r="M60" s="8">
        <v>4</v>
      </c>
      <c r="N60" s="8" t="s">
        <v>39</v>
      </c>
      <c r="O60" s="8" t="s">
        <v>1177</v>
      </c>
      <c r="P60" s="8" t="s">
        <v>54</v>
      </c>
      <c r="Q60" s="8">
        <v>0</v>
      </c>
      <c r="R60" s="8" t="s">
        <v>72</v>
      </c>
      <c r="S60" s="36">
        <v>7000000</v>
      </c>
      <c r="T60" s="5">
        <f t="shared" si="5"/>
        <v>28000000</v>
      </c>
      <c r="U60" s="5">
        <f t="shared" si="6"/>
        <v>28000000</v>
      </c>
      <c r="V60" s="18" t="s">
        <v>42</v>
      </c>
      <c r="W60" s="5" t="s">
        <v>43</v>
      </c>
      <c r="X60" s="8" t="s">
        <v>140</v>
      </c>
      <c r="Y60" s="8">
        <v>5111177</v>
      </c>
      <c r="Z60" s="8" t="s">
        <v>141</v>
      </c>
      <c r="AA60" s="8"/>
      <c r="AB60" s="8" t="s">
        <v>133</v>
      </c>
      <c r="AC60" s="8" t="s">
        <v>986</v>
      </c>
      <c r="AD60" s="8" t="s">
        <v>399</v>
      </c>
      <c r="AE60" s="18"/>
      <c r="AF60" s="18"/>
    </row>
    <row r="61" spans="1:32" s="35" customFormat="1" ht="115.5" hidden="1" x14ac:dyDescent="0.25">
      <c r="A61" s="18" t="s">
        <v>772</v>
      </c>
      <c r="B61" s="8" t="s">
        <v>133</v>
      </c>
      <c r="C61" s="34">
        <v>102</v>
      </c>
      <c r="D61" s="8" t="s">
        <v>148</v>
      </c>
      <c r="E61" s="8"/>
      <c r="F61" s="8"/>
      <c r="G61" s="8" t="s">
        <v>693</v>
      </c>
      <c r="H61" s="8" t="s">
        <v>35</v>
      </c>
      <c r="I61" s="8" t="s">
        <v>694</v>
      </c>
      <c r="J61" s="18" t="s">
        <v>37</v>
      </c>
      <c r="K61" s="43">
        <v>1</v>
      </c>
      <c r="L61" s="18" t="s">
        <v>66</v>
      </c>
      <c r="M61" s="8">
        <v>4</v>
      </c>
      <c r="N61" s="8" t="s">
        <v>39</v>
      </c>
      <c r="O61" s="8" t="s">
        <v>1177</v>
      </c>
      <c r="P61" s="8" t="s">
        <v>54</v>
      </c>
      <c r="Q61" s="8">
        <v>0</v>
      </c>
      <c r="R61" s="8" t="s">
        <v>72</v>
      </c>
      <c r="S61" s="36">
        <v>10500000</v>
      </c>
      <c r="T61" s="5">
        <f t="shared" si="5"/>
        <v>42000000</v>
      </c>
      <c r="U61" s="5">
        <f t="shared" si="6"/>
        <v>42000000</v>
      </c>
      <c r="V61" s="18" t="s">
        <v>42</v>
      </c>
      <c r="W61" s="5" t="s">
        <v>43</v>
      </c>
      <c r="X61" s="8" t="s">
        <v>140</v>
      </c>
      <c r="Y61" s="8">
        <v>5111179</v>
      </c>
      <c r="Z61" s="8" t="s">
        <v>141</v>
      </c>
      <c r="AA61" s="8"/>
      <c r="AB61" s="8" t="s">
        <v>133</v>
      </c>
      <c r="AC61" s="8" t="s">
        <v>986</v>
      </c>
      <c r="AD61" s="8" t="s">
        <v>399</v>
      </c>
      <c r="AE61" s="18"/>
      <c r="AF61" s="18"/>
    </row>
    <row r="62" spans="1:32" s="35" customFormat="1" ht="115.5" hidden="1" x14ac:dyDescent="0.25">
      <c r="A62" s="18" t="s">
        <v>773</v>
      </c>
      <c r="B62" s="8" t="s">
        <v>133</v>
      </c>
      <c r="C62" s="34">
        <v>103</v>
      </c>
      <c r="D62" s="8" t="s">
        <v>1060</v>
      </c>
      <c r="E62" s="8"/>
      <c r="F62" s="8"/>
      <c r="G62" s="8" t="s">
        <v>695</v>
      </c>
      <c r="H62" s="8" t="s">
        <v>35</v>
      </c>
      <c r="I62" s="8" t="s">
        <v>696</v>
      </c>
      <c r="J62" s="18" t="s">
        <v>37</v>
      </c>
      <c r="K62" s="43">
        <v>1</v>
      </c>
      <c r="L62" s="18" t="s">
        <v>66</v>
      </c>
      <c r="M62" s="8">
        <v>4</v>
      </c>
      <c r="N62" s="8" t="s">
        <v>39</v>
      </c>
      <c r="O62" s="8" t="s">
        <v>1177</v>
      </c>
      <c r="P62" s="8" t="s">
        <v>54</v>
      </c>
      <c r="Q62" s="8">
        <v>0</v>
      </c>
      <c r="R62" s="8" t="s">
        <v>72</v>
      </c>
      <c r="S62" s="36">
        <v>7500000</v>
      </c>
      <c r="T62" s="5">
        <f t="shared" si="5"/>
        <v>30000000</v>
      </c>
      <c r="U62" s="5">
        <f t="shared" si="6"/>
        <v>30000000</v>
      </c>
      <c r="V62" s="18" t="s">
        <v>42</v>
      </c>
      <c r="W62" s="5" t="s">
        <v>43</v>
      </c>
      <c r="X62" s="8" t="s">
        <v>140</v>
      </c>
      <c r="Y62" s="8">
        <v>5111182</v>
      </c>
      <c r="Z62" s="8" t="s">
        <v>141</v>
      </c>
      <c r="AA62" s="8"/>
      <c r="AB62" s="8" t="s">
        <v>133</v>
      </c>
      <c r="AC62" s="8" t="s">
        <v>986</v>
      </c>
      <c r="AD62" s="8" t="s">
        <v>399</v>
      </c>
      <c r="AE62" s="18"/>
      <c r="AF62" s="18"/>
    </row>
    <row r="63" spans="1:32" s="35" customFormat="1" ht="99" hidden="1" x14ac:dyDescent="0.25">
      <c r="A63" s="18" t="s">
        <v>774</v>
      </c>
      <c r="B63" s="8" t="s">
        <v>133</v>
      </c>
      <c r="C63" s="34">
        <v>104</v>
      </c>
      <c r="D63" s="8">
        <v>81111500</v>
      </c>
      <c r="E63" s="8"/>
      <c r="F63" s="8"/>
      <c r="G63" s="8" t="s">
        <v>697</v>
      </c>
      <c r="H63" s="8" t="s">
        <v>35</v>
      </c>
      <c r="I63" s="8" t="s">
        <v>698</v>
      </c>
      <c r="J63" s="18" t="s">
        <v>37</v>
      </c>
      <c r="K63" s="43">
        <v>1</v>
      </c>
      <c r="L63" s="18" t="s">
        <v>66</v>
      </c>
      <c r="M63" s="8">
        <v>4</v>
      </c>
      <c r="N63" s="8" t="s">
        <v>39</v>
      </c>
      <c r="O63" s="8" t="s">
        <v>1177</v>
      </c>
      <c r="P63" s="8" t="s">
        <v>54</v>
      </c>
      <c r="Q63" s="8">
        <v>0</v>
      </c>
      <c r="R63" s="8" t="s">
        <v>72</v>
      </c>
      <c r="S63" s="36">
        <v>7000000</v>
      </c>
      <c r="T63" s="5">
        <f t="shared" si="5"/>
        <v>28000000</v>
      </c>
      <c r="U63" s="5">
        <f t="shared" si="6"/>
        <v>28000000</v>
      </c>
      <c r="V63" s="18" t="s">
        <v>42</v>
      </c>
      <c r="W63" s="5" t="s">
        <v>43</v>
      </c>
      <c r="X63" s="8" t="s">
        <v>140</v>
      </c>
      <c r="Y63" s="8">
        <v>5111187</v>
      </c>
      <c r="Z63" s="8" t="s">
        <v>141</v>
      </c>
      <c r="AA63" s="8"/>
      <c r="AB63" s="8" t="s">
        <v>133</v>
      </c>
      <c r="AC63" s="8" t="s">
        <v>986</v>
      </c>
      <c r="AD63" s="8" t="s">
        <v>399</v>
      </c>
      <c r="AE63" s="18"/>
      <c r="AF63" s="18"/>
    </row>
    <row r="64" spans="1:32" s="35" customFormat="1" ht="99" hidden="1" x14ac:dyDescent="0.25">
      <c r="A64" s="18" t="s">
        <v>775</v>
      </c>
      <c r="B64" s="8" t="s">
        <v>133</v>
      </c>
      <c r="C64" s="34">
        <v>105</v>
      </c>
      <c r="D64" s="8" t="s">
        <v>1062</v>
      </c>
      <c r="E64" s="8"/>
      <c r="F64" s="8"/>
      <c r="G64" s="8" t="s">
        <v>699</v>
      </c>
      <c r="H64" s="8" t="s">
        <v>35</v>
      </c>
      <c r="I64" s="8" t="s">
        <v>700</v>
      </c>
      <c r="J64" s="18" t="s">
        <v>37</v>
      </c>
      <c r="K64" s="43">
        <v>1</v>
      </c>
      <c r="L64" s="18" t="s">
        <v>66</v>
      </c>
      <c r="M64" s="8">
        <v>4</v>
      </c>
      <c r="N64" s="8" t="s">
        <v>39</v>
      </c>
      <c r="O64" s="8" t="s">
        <v>1177</v>
      </c>
      <c r="P64" s="8" t="s">
        <v>54</v>
      </c>
      <c r="Q64" s="8">
        <v>0</v>
      </c>
      <c r="R64" s="8" t="s">
        <v>72</v>
      </c>
      <c r="S64" s="36">
        <v>4000000</v>
      </c>
      <c r="T64" s="5">
        <f t="shared" si="5"/>
        <v>16000000</v>
      </c>
      <c r="U64" s="5">
        <f t="shared" si="6"/>
        <v>16000000</v>
      </c>
      <c r="V64" s="18" t="s">
        <v>42</v>
      </c>
      <c r="W64" s="5" t="s">
        <v>43</v>
      </c>
      <c r="X64" s="8" t="s">
        <v>140</v>
      </c>
      <c r="Y64" s="8">
        <v>5111193</v>
      </c>
      <c r="Z64" s="8" t="s">
        <v>141</v>
      </c>
      <c r="AA64" s="8"/>
      <c r="AB64" s="8" t="s">
        <v>133</v>
      </c>
      <c r="AC64" s="8" t="s">
        <v>986</v>
      </c>
      <c r="AD64" s="8" t="s">
        <v>399</v>
      </c>
      <c r="AE64" s="18"/>
      <c r="AF64" s="18"/>
    </row>
    <row r="65" spans="1:32" s="35" customFormat="1" ht="115.5" hidden="1" x14ac:dyDescent="0.25">
      <c r="A65" s="18" t="s">
        <v>776</v>
      </c>
      <c r="B65" s="8" t="s">
        <v>133</v>
      </c>
      <c r="C65" s="34">
        <v>106</v>
      </c>
      <c r="D65" s="8" t="s">
        <v>148</v>
      </c>
      <c r="E65" s="8"/>
      <c r="F65" s="8"/>
      <c r="G65" s="8" t="s">
        <v>701</v>
      </c>
      <c r="H65" s="8" t="s">
        <v>35</v>
      </c>
      <c r="I65" s="8" t="s">
        <v>52</v>
      </c>
      <c r="J65" s="18" t="s">
        <v>63</v>
      </c>
      <c r="K65" s="43">
        <v>2</v>
      </c>
      <c r="L65" s="18" t="s">
        <v>77</v>
      </c>
      <c r="M65" s="8">
        <v>4</v>
      </c>
      <c r="N65" s="8" t="s">
        <v>39</v>
      </c>
      <c r="O65" s="8" t="s">
        <v>1177</v>
      </c>
      <c r="P65" s="8" t="s">
        <v>54</v>
      </c>
      <c r="Q65" s="8">
        <v>0</v>
      </c>
      <c r="R65" s="8" t="s">
        <v>72</v>
      </c>
      <c r="S65" s="36">
        <v>10500000</v>
      </c>
      <c r="T65" s="5">
        <f t="shared" si="5"/>
        <v>42000000</v>
      </c>
      <c r="U65" s="5">
        <f t="shared" si="6"/>
        <v>42000000</v>
      </c>
      <c r="V65" s="18" t="s">
        <v>42</v>
      </c>
      <c r="W65" s="5" t="s">
        <v>43</v>
      </c>
      <c r="X65" s="8" t="s">
        <v>140</v>
      </c>
      <c r="Y65" s="8">
        <v>5111158</v>
      </c>
      <c r="Z65" s="8" t="s">
        <v>141</v>
      </c>
      <c r="AA65" s="8"/>
      <c r="AB65" s="8" t="s">
        <v>133</v>
      </c>
      <c r="AC65" s="8" t="s">
        <v>986</v>
      </c>
      <c r="AD65" s="8" t="s">
        <v>399</v>
      </c>
      <c r="AE65" s="18"/>
      <c r="AF65" s="18"/>
    </row>
    <row r="66" spans="1:32" s="35" customFormat="1" ht="132" hidden="1" x14ac:dyDescent="0.25">
      <c r="A66" s="18" t="s">
        <v>777</v>
      </c>
      <c r="B66" s="8" t="s">
        <v>133</v>
      </c>
      <c r="C66" s="34">
        <v>107</v>
      </c>
      <c r="D66" s="8" t="s">
        <v>148</v>
      </c>
      <c r="E66" s="8"/>
      <c r="F66" s="8"/>
      <c r="G66" s="8" t="s">
        <v>702</v>
      </c>
      <c r="H66" s="8" t="s">
        <v>35</v>
      </c>
      <c r="I66" s="8" t="s">
        <v>52</v>
      </c>
      <c r="J66" s="18" t="s">
        <v>63</v>
      </c>
      <c r="K66" s="43">
        <v>2</v>
      </c>
      <c r="L66" s="18" t="s">
        <v>77</v>
      </c>
      <c r="M66" s="8">
        <v>4</v>
      </c>
      <c r="N66" s="8" t="s">
        <v>39</v>
      </c>
      <c r="O66" s="8" t="s">
        <v>1177</v>
      </c>
      <c r="P66" s="8" t="s">
        <v>54</v>
      </c>
      <c r="Q66" s="8">
        <v>0</v>
      </c>
      <c r="R66" s="8" t="s">
        <v>72</v>
      </c>
      <c r="S66" s="36">
        <v>7500000</v>
      </c>
      <c r="T66" s="5">
        <f t="shared" si="5"/>
        <v>30000000</v>
      </c>
      <c r="U66" s="5">
        <f t="shared" si="6"/>
        <v>30000000</v>
      </c>
      <c r="V66" s="18" t="s">
        <v>42</v>
      </c>
      <c r="W66" s="5" t="s">
        <v>43</v>
      </c>
      <c r="X66" s="8" t="s">
        <v>140</v>
      </c>
      <c r="Y66" s="8">
        <v>5111162</v>
      </c>
      <c r="Z66" s="8" t="s">
        <v>141</v>
      </c>
      <c r="AA66" s="8"/>
      <c r="AB66" s="8" t="s">
        <v>133</v>
      </c>
      <c r="AC66" s="8" t="s">
        <v>986</v>
      </c>
      <c r="AD66" s="8" t="s">
        <v>399</v>
      </c>
      <c r="AE66" s="18"/>
      <c r="AF66" s="18"/>
    </row>
    <row r="67" spans="1:32" s="35" customFormat="1" ht="132" hidden="1" x14ac:dyDescent="0.25">
      <c r="A67" s="18" t="s">
        <v>778</v>
      </c>
      <c r="B67" s="8" t="s">
        <v>133</v>
      </c>
      <c r="C67" s="34">
        <v>108</v>
      </c>
      <c r="D67" s="8" t="s">
        <v>1167</v>
      </c>
      <c r="E67" s="8"/>
      <c r="F67" s="8"/>
      <c r="G67" s="8" t="s">
        <v>703</v>
      </c>
      <c r="H67" s="8" t="s">
        <v>35</v>
      </c>
      <c r="I67" s="8" t="s">
        <v>52</v>
      </c>
      <c r="J67" s="18" t="s">
        <v>63</v>
      </c>
      <c r="K67" s="43">
        <v>2</v>
      </c>
      <c r="L67" s="18" t="s">
        <v>77</v>
      </c>
      <c r="M67" s="8">
        <v>4</v>
      </c>
      <c r="N67" s="8" t="s">
        <v>39</v>
      </c>
      <c r="O67" s="8" t="s">
        <v>1177</v>
      </c>
      <c r="P67" s="8" t="s">
        <v>54</v>
      </c>
      <c r="Q67" s="8">
        <v>0</v>
      </c>
      <c r="R67" s="8" t="s">
        <v>72</v>
      </c>
      <c r="S67" s="36">
        <v>11000000</v>
      </c>
      <c r="T67" s="5">
        <f t="shared" si="5"/>
        <v>44000000</v>
      </c>
      <c r="U67" s="5">
        <f t="shared" si="6"/>
        <v>44000000</v>
      </c>
      <c r="V67" s="18" t="s">
        <v>42</v>
      </c>
      <c r="W67" s="5" t="s">
        <v>43</v>
      </c>
      <c r="X67" s="8" t="s">
        <v>140</v>
      </c>
      <c r="Y67" s="8">
        <v>5111175</v>
      </c>
      <c r="Z67" s="8" t="s">
        <v>141</v>
      </c>
      <c r="AA67" s="8"/>
      <c r="AB67" s="8" t="s">
        <v>133</v>
      </c>
      <c r="AC67" s="8" t="s">
        <v>986</v>
      </c>
      <c r="AD67" s="8" t="s">
        <v>399</v>
      </c>
      <c r="AE67" s="18"/>
      <c r="AF67" s="18"/>
    </row>
    <row r="68" spans="1:32" s="35" customFormat="1" ht="115.5" hidden="1" x14ac:dyDescent="0.25">
      <c r="A68" s="18" t="s">
        <v>779</v>
      </c>
      <c r="B68" s="8" t="s">
        <v>133</v>
      </c>
      <c r="C68" s="34">
        <v>109</v>
      </c>
      <c r="D68" s="8" t="s">
        <v>148</v>
      </c>
      <c r="E68" s="8"/>
      <c r="F68" s="8"/>
      <c r="G68" s="8" t="s">
        <v>704</v>
      </c>
      <c r="H68" s="8" t="s">
        <v>35</v>
      </c>
      <c r="I68" s="8" t="s">
        <v>52</v>
      </c>
      <c r="J68" s="18" t="s">
        <v>63</v>
      </c>
      <c r="K68" s="43">
        <v>2</v>
      </c>
      <c r="L68" s="18" t="s">
        <v>77</v>
      </c>
      <c r="M68" s="8">
        <v>4</v>
      </c>
      <c r="N68" s="8" t="s">
        <v>39</v>
      </c>
      <c r="O68" s="8" t="s">
        <v>1177</v>
      </c>
      <c r="P68" s="8" t="s">
        <v>54</v>
      </c>
      <c r="Q68" s="8">
        <v>0</v>
      </c>
      <c r="R68" s="8" t="s">
        <v>72</v>
      </c>
      <c r="S68" s="36">
        <v>9500000</v>
      </c>
      <c r="T68" s="5">
        <f t="shared" si="5"/>
        <v>38000000</v>
      </c>
      <c r="U68" s="5">
        <f t="shared" si="6"/>
        <v>38000000</v>
      </c>
      <c r="V68" s="18" t="s">
        <v>42</v>
      </c>
      <c r="W68" s="5" t="s">
        <v>43</v>
      </c>
      <c r="X68" s="8" t="s">
        <v>140</v>
      </c>
      <c r="Y68" s="8">
        <v>5111180</v>
      </c>
      <c r="Z68" s="8" t="s">
        <v>141</v>
      </c>
      <c r="AA68" s="8"/>
      <c r="AB68" s="8" t="s">
        <v>133</v>
      </c>
      <c r="AC68" s="8" t="s">
        <v>986</v>
      </c>
      <c r="AD68" s="8" t="s">
        <v>399</v>
      </c>
      <c r="AE68" s="18"/>
      <c r="AF68" s="18"/>
    </row>
    <row r="69" spans="1:32" s="35" customFormat="1" ht="99" hidden="1" x14ac:dyDescent="0.25">
      <c r="A69" s="18" t="s">
        <v>780</v>
      </c>
      <c r="B69" s="8" t="s">
        <v>133</v>
      </c>
      <c r="C69" s="34">
        <v>110</v>
      </c>
      <c r="D69" s="8" t="s">
        <v>167</v>
      </c>
      <c r="E69" s="8"/>
      <c r="F69" s="8"/>
      <c r="G69" s="8" t="s">
        <v>705</v>
      </c>
      <c r="H69" s="8" t="s">
        <v>44</v>
      </c>
      <c r="I69" s="8" t="s">
        <v>52</v>
      </c>
      <c r="J69" s="18" t="s">
        <v>63</v>
      </c>
      <c r="K69" s="43">
        <v>2</v>
      </c>
      <c r="L69" s="18" t="s">
        <v>77</v>
      </c>
      <c r="M69" s="8">
        <v>4</v>
      </c>
      <c r="N69" s="8" t="s">
        <v>39</v>
      </c>
      <c r="O69" s="8" t="s">
        <v>1177</v>
      </c>
      <c r="P69" s="8" t="s">
        <v>54</v>
      </c>
      <c r="Q69" s="8">
        <v>0</v>
      </c>
      <c r="R69" s="8" t="s">
        <v>72</v>
      </c>
      <c r="S69" s="36">
        <v>4000000</v>
      </c>
      <c r="T69" s="5">
        <f t="shared" si="5"/>
        <v>16000000</v>
      </c>
      <c r="U69" s="5">
        <f t="shared" si="6"/>
        <v>16000000</v>
      </c>
      <c r="V69" s="18" t="s">
        <v>42</v>
      </c>
      <c r="W69" s="5" t="s">
        <v>43</v>
      </c>
      <c r="X69" s="8" t="s">
        <v>140</v>
      </c>
      <c r="Y69" s="8">
        <v>5111184</v>
      </c>
      <c r="Z69" s="8" t="s">
        <v>141</v>
      </c>
      <c r="AA69" s="8"/>
      <c r="AB69" s="8" t="s">
        <v>133</v>
      </c>
      <c r="AC69" s="8" t="s">
        <v>986</v>
      </c>
      <c r="AD69" s="8" t="s">
        <v>399</v>
      </c>
      <c r="AE69" s="18"/>
      <c r="AF69" s="18"/>
    </row>
    <row r="70" spans="1:32" s="35" customFormat="1" ht="82.5" hidden="1" x14ac:dyDescent="0.25">
      <c r="A70" s="18" t="s">
        <v>781</v>
      </c>
      <c r="B70" s="8" t="s">
        <v>133</v>
      </c>
      <c r="C70" s="34">
        <v>111</v>
      </c>
      <c r="D70" s="8" t="s">
        <v>148</v>
      </c>
      <c r="E70" s="8"/>
      <c r="F70" s="8"/>
      <c r="G70" s="8" t="s">
        <v>706</v>
      </c>
      <c r="H70" s="8" t="s">
        <v>35</v>
      </c>
      <c r="I70" s="8" t="s">
        <v>52</v>
      </c>
      <c r="J70" s="18" t="s">
        <v>63</v>
      </c>
      <c r="K70" s="43">
        <v>2</v>
      </c>
      <c r="L70" s="18" t="s">
        <v>77</v>
      </c>
      <c r="M70" s="8">
        <v>4</v>
      </c>
      <c r="N70" s="8" t="s">
        <v>39</v>
      </c>
      <c r="O70" s="8" t="s">
        <v>1177</v>
      </c>
      <c r="P70" s="8" t="s">
        <v>54</v>
      </c>
      <c r="Q70" s="8">
        <v>0</v>
      </c>
      <c r="R70" s="8" t="s">
        <v>72</v>
      </c>
      <c r="S70" s="36">
        <v>7000000</v>
      </c>
      <c r="T70" s="5">
        <f t="shared" si="5"/>
        <v>28000000</v>
      </c>
      <c r="U70" s="5">
        <f t="shared" si="6"/>
        <v>28000000</v>
      </c>
      <c r="V70" s="18" t="s">
        <v>42</v>
      </c>
      <c r="W70" s="5" t="s">
        <v>43</v>
      </c>
      <c r="X70" s="8" t="s">
        <v>412</v>
      </c>
      <c r="Y70" s="8">
        <v>5111185</v>
      </c>
      <c r="Z70" s="8" t="s">
        <v>413</v>
      </c>
      <c r="AA70" s="8"/>
      <c r="AB70" s="8" t="s">
        <v>133</v>
      </c>
      <c r="AC70" s="8" t="s">
        <v>986</v>
      </c>
      <c r="AD70" s="8" t="s">
        <v>399</v>
      </c>
      <c r="AE70" s="18"/>
      <c r="AF70" s="18"/>
    </row>
    <row r="71" spans="1:32" s="35" customFormat="1" ht="115.5" hidden="1" x14ac:dyDescent="0.25">
      <c r="A71" s="18" t="s">
        <v>782</v>
      </c>
      <c r="B71" s="8" t="s">
        <v>133</v>
      </c>
      <c r="C71" s="34">
        <v>112</v>
      </c>
      <c r="D71" s="8" t="s">
        <v>148</v>
      </c>
      <c r="E71" s="8"/>
      <c r="F71" s="8"/>
      <c r="G71" s="8" t="s">
        <v>707</v>
      </c>
      <c r="H71" s="8" t="s">
        <v>35</v>
      </c>
      <c r="I71" s="8" t="s">
        <v>52</v>
      </c>
      <c r="J71" s="18" t="s">
        <v>63</v>
      </c>
      <c r="K71" s="43">
        <v>2</v>
      </c>
      <c r="L71" s="18" t="s">
        <v>77</v>
      </c>
      <c r="M71" s="8">
        <v>4</v>
      </c>
      <c r="N71" s="8" t="s">
        <v>39</v>
      </c>
      <c r="O71" s="8" t="s">
        <v>1177</v>
      </c>
      <c r="P71" s="8" t="s">
        <v>54</v>
      </c>
      <c r="Q71" s="8">
        <v>0</v>
      </c>
      <c r="R71" s="8" t="s">
        <v>72</v>
      </c>
      <c r="S71" s="36">
        <v>9500000</v>
      </c>
      <c r="T71" s="5">
        <f t="shared" si="5"/>
        <v>38000000</v>
      </c>
      <c r="U71" s="5">
        <f t="shared" si="6"/>
        <v>38000000</v>
      </c>
      <c r="V71" s="18" t="s">
        <v>42</v>
      </c>
      <c r="W71" s="5" t="s">
        <v>43</v>
      </c>
      <c r="X71" s="8" t="s">
        <v>140</v>
      </c>
      <c r="Y71" s="8">
        <v>5111191</v>
      </c>
      <c r="Z71" s="8" t="s">
        <v>141</v>
      </c>
      <c r="AA71" s="8"/>
      <c r="AB71" s="8" t="s">
        <v>133</v>
      </c>
      <c r="AC71" s="8" t="s">
        <v>986</v>
      </c>
      <c r="AD71" s="8" t="s">
        <v>399</v>
      </c>
      <c r="AE71" s="18"/>
      <c r="AF71" s="18"/>
    </row>
    <row r="72" spans="1:32" s="35" customFormat="1" ht="115.5" hidden="1" x14ac:dyDescent="0.25">
      <c r="A72" s="18" t="s">
        <v>783</v>
      </c>
      <c r="B72" s="8" t="s">
        <v>133</v>
      </c>
      <c r="C72" s="34">
        <v>113</v>
      </c>
      <c r="D72" s="8" t="s">
        <v>148</v>
      </c>
      <c r="E72" s="8"/>
      <c r="F72" s="8"/>
      <c r="G72" s="8" t="s">
        <v>708</v>
      </c>
      <c r="H72" s="8" t="s">
        <v>35</v>
      </c>
      <c r="I72" s="8" t="s">
        <v>52</v>
      </c>
      <c r="J72" s="18" t="s">
        <v>63</v>
      </c>
      <c r="K72" s="43">
        <v>2</v>
      </c>
      <c r="L72" s="18" t="s">
        <v>77</v>
      </c>
      <c r="M72" s="8">
        <v>4</v>
      </c>
      <c r="N72" s="8" t="s">
        <v>39</v>
      </c>
      <c r="O72" s="8" t="s">
        <v>1177</v>
      </c>
      <c r="P72" s="8" t="s">
        <v>54</v>
      </c>
      <c r="Q72" s="8">
        <v>0</v>
      </c>
      <c r="R72" s="8" t="s">
        <v>72</v>
      </c>
      <c r="S72" s="36">
        <v>7000000</v>
      </c>
      <c r="T72" s="5">
        <f t="shared" si="5"/>
        <v>28000000</v>
      </c>
      <c r="U72" s="5">
        <f t="shared" si="6"/>
        <v>28000000</v>
      </c>
      <c r="V72" s="18" t="s">
        <v>42</v>
      </c>
      <c r="W72" s="5" t="s">
        <v>43</v>
      </c>
      <c r="X72" s="8" t="s">
        <v>140</v>
      </c>
      <c r="Y72" s="8">
        <v>5111192</v>
      </c>
      <c r="Z72" s="8" t="s">
        <v>141</v>
      </c>
      <c r="AA72" s="8"/>
      <c r="AB72" s="8" t="s">
        <v>133</v>
      </c>
      <c r="AC72" s="8" t="s">
        <v>986</v>
      </c>
      <c r="AD72" s="8" t="s">
        <v>399</v>
      </c>
      <c r="AE72" s="18"/>
      <c r="AF72" s="18"/>
    </row>
    <row r="73" spans="1:32" s="35" customFormat="1" ht="66" hidden="1" x14ac:dyDescent="0.25">
      <c r="A73" s="18" t="s">
        <v>784</v>
      </c>
      <c r="B73" s="8" t="s">
        <v>133</v>
      </c>
      <c r="C73" s="34">
        <v>114</v>
      </c>
      <c r="D73" s="8" t="s">
        <v>1062</v>
      </c>
      <c r="E73" s="8"/>
      <c r="F73" s="8"/>
      <c r="G73" s="8" t="s">
        <v>709</v>
      </c>
      <c r="H73" s="8" t="s">
        <v>35</v>
      </c>
      <c r="I73" s="8" t="s">
        <v>52</v>
      </c>
      <c r="J73" s="18" t="s">
        <v>63</v>
      </c>
      <c r="K73" s="43">
        <v>2</v>
      </c>
      <c r="L73" s="18" t="s">
        <v>66</v>
      </c>
      <c r="M73" s="8">
        <v>4</v>
      </c>
      <c r="N73" s="8" t="s">
        <v>39</v>
      </c>
      <c r="O73" s="8" t="s">
        <v>1177</v>
      </c>
      <c r="P73" s="8" t="s">
        <v>54</v>
      </c>
      <c r="Q73" s="8">
        <v>0</v>
      </c>
      <c r="R73" s="8" t="s">
        <v>72</v>
      </c>
      <c r="S73" s="36">
        <v>7000000</v>
      </c>
      <c r="T73" s="5">
        <f t="shared" si="5"/>
        <v>28000000</v>
      </c>
      <c r="U73" s="5">
        <f t="shared" si="6"/>
        <v>28000000</v>
      </c>
      <c r="V73" s="18" t="s">
        <v>42</v>
      </c>
      <c r="W73" s="5" t="s">
        <v>43</v>
      </c>
      <c r="X73" s="8" t="s">
        <v>144</v>
      </c>
      <c r="Y73" s="8">
        <v>5111150</v>
      </c>
      <c r="Z73" s="8" t="s">
        <v>145</v>
      </c>
      <c r="AA73" s="8"/>
      <c r="AB73" s="8" t="s">
        <v>133</v>
      </c>
      <c r="AC73" s="8" t="s">
        <v>986</v>
      </c>
      <c r="AD73" s="8" t="s">
        <v>399</v>
      </c>
      <c r="AE73" s="18"/>
      <c r="AF73" s="18"/>
    </row>
    <row r="74" spans="1:32" s="35" customFormat="1" ht="66" hidden="1" x14ac:dyDescent="0.25">
      <c r="A74" s="18" t="s">
        <v>785</v>
      </c>
      <c r="B74" s="8" t="s">
        <v>133</v>
      </c>
      <c r="C74" s="34">
        <v>115</v>
      </c>
      <c r="D74" s="8" t="s">
        <v>1164</v>
      </c>
      <c r="E74" s="8"/>
      <c r="F74" s="8"/>
      <c r="G74" s="8" t="s">
        <v>710</v>
      </c>
      <c r="H74" s="8" t="s">
        <v>35</v>
      </c>
      <c r="I74" s="8" t="s">
        <v>52</v>
      </c>
      <c r="J74" s="18" t="s">
        <v>63</v>
      </c>
      <c r="K74" s="43">
        <v>2</v>
      </c>
      <c r="L74" s="18" t="s">
        <v>77</v>
      </c>
      <c r="M74" s="8">
        <v>4</v>
      </c>
      <c r="N74" s="8" t="s">
        <v>39</v>
      </c>
      <c r="O74" s="8" t="s">
        <v>1177</v>
      </c>
      <c r="P74" s="8" t="s">
        <v>54</v>
      </c>
      <c r="Q74" s="8">
        <v>0</v>
      </c>
      <c r="R74" s="8" t="s">
        <v>72</v>
      </c>
      <c r="S74" s="36">
        <v>9500000</v>
      </c>
      <c r="T74" s="5">
        <f t="shared" si="5"/>
        <v>38000000</v>
      </c>
      <c r="U74" s="5">
        <f t="shared" si="6"/>
        <v>38000000</v>
      </c>
      <c r="V74" s="18" t="s">
        <v>42</v>
      </c>
      <c r="W74" s="5" t="s">
        <v>43</v>
      </c>
      <c r="X74" s="8" t="s">
        <v>49</v>
      </c>
      <c r="Y74" s="8">
        <v>5111150</v>
      </c>
      <c r="Z74" s="8" t="s">
        <v>425</v>
      </c>
      <c r="AA74" s="8"/>
      <c r="AB74" s="8" t="s">
        <v>133</v>
      </c>
      <c r="AC74" s="8" t="s">
        <v>986</v>
      </c>
      <c r="AD74" s="8" t="s">
        <v>399</v>
      </c>
      <c r="AE74" s="18"/>
      <c r="AF74" s="18"/>
    </row>
    <row r="75" spans="1:32" s="35" customFormat="1" ht="99" hidden="1" x14ac:dyDescent="0.25">
      <c r="A75" s="18" t="s">
        <v>786</v>
      </c>
      <c r="B75" s="8" t="s">
        <v>133</v>
      </c>
      <c r="C75" s="34">
        <v>116</v>
      </c>
      <c r="D75" s="8" t="s">
        <v>148</v>
      </c>
      <c r="E75" s="8"/>
      <c r="F75" s="8"/>
      <c r="G75" s="8" t="s">
        <v>711</v>
      </c>
      <c r="H75" s="8" t="s">
        <v>35</v>
      </c>
      <c r="I75" s="8" t="s">
        <v>52</v>
      </c>
      <c r="J75" s="18" t="s">
        <v>63</v>
      </c>
      <c r="K75" s="43">
        <v>2</v>
      </c>
      <c r="L75" s="18" t="s">
        <v>77</v>
      </c>
      <c r="M75" s="8">
        <v>4</v>
      </c>
      <c r="N75" s="8" t="s">
        <v>39</v>
      </c>
      <c r="O75" s="8" t="s">
        <v>1177</v>
      </c>
      <c r="P75" s="8" t="s">
        <v>54</v>
      </c>
      <c r="Q75" s="8">
        <v>0</v>
      </c>
      <c r="R75" s="8" t="s">
        <v>72</v>
      </c>
      <c r="S75" s="36">
        <v>5500000</v>
      </c>
      <c r="T75" s="5">
        <f t="shared" si="5"/>
        <v>22000000</v>
      </c>
      <c r="U75" s="5">
        <f>T75</f>
        <v>22000000</v>
      </c>
      <c r="V75" s="18" t="s">
        <v>42</v>
      </c>
      <c r="W75" s="5" t="s">
        <v>43</v>
      </c>
      <c r="X75" s="8" t="s">
        <v>140</v>
      </c>
      <c r="Y75" s="8">
        <v>5111178</v>
      </c>
      <c r="Z75" s="8" t="s">
        <v>141</v>
      </c>
      <c r="AA75" s="8"/>
      <c r="AB75" s="8" t="s">
        <v>133</v>
      </c>
      <c r="AC75" s="8" t="s">
        <v>986</v>
      </c>
      <c r="AD75" s="8" t="s">
        <v>399</v>
      </c>
      <c r="AE75" s="18"/>
      <c r="AF75" s="18"/>
    </row>
    <row r="76" spans="1:32" s="35" customFormat="1" ht="115.5" hidden="1" x14ac:dyDescent="0.25">
      <c r="A76" s="18" t="s">
        <v>787</v>
      </c>
      <c r="B76" s="8" t="s">
        <v>133</v>
      </c>
      <c r="C76" s="34">
        <v>117</v>
      </c>
      <c r="D76" s="8" t="s">
        <v>148</v>
      </c>
      <c r="E76" s="8"/>
      <c r="F76" s="8"/>
      <c r="G76" s="8" t="s">
        <v>1113</v>
      </c>
      <c r="H76" s="8" t="s">
        <v>35</v>
      </c>
      <c r="I76" s="8" t="s">
        <v>52</v>
      </c>
      <c r="J76" s="18" t="s">
        <v>63</v>
      </c>
      <c r="K76" s="43">
        <v>2</v>
      </c>
      <c r="L76" s="18" t="s">
        <v>77</v>
      </c>
      <c r="M76" s="8">
        <v>4</v>
      </c>
      <c r="N76" s="8" t="s">
        <v>39</v>
      </c>
      <c r="O76" s="8" t="s">
        <v>1177</v>
      </c>
      <c r="P76" s="8" t="s">
        <v>54</v>
      </c>
      <c r="Q76" s="8">
        <v>0</v>
      </c>
      <c r="R76" s="8" t="s">
        <v>72</v>
      </c>
      <c r="S76" s="36">
        <v>7000000</v>
      </c>
      <c r="T76" s="5">
        <f t="shared" si="5"/>
        <v>28000000</v>
      </c>
      <c r="U76" s="5">
        <f>T76</f>
        <v>28000000</v>
      </c>
      <c r="V76" s="18" t="s">
        <v>42</v>
      </c>
      <c r="W76" s="5" t="s">
        <v>43</v>
      </c>
      <c r="X76" s="8" t="s">
        <v>140</v>
      </c>
      <c r="Y76" s="8">
        <v>5111181</v>
      </c>
      <c r="Z76" s="8" t="s">
        <v>141</v>
      </c>
      <c r="AA76" s="8"/>
      <c r="AB76" s="8" t="s">
        <v>133</v>
      </c>
      <c r="AC76" s="8" t="s">
        <v>986</v>
      </c>
      <c r="AD76" s="8" t="s">
        <v>399</v>
      </c>
      <c r="AE76" s="18"/>
      <c r="AF76" s="18"/>
    </row>
    <row r="77" spans="1:32" s="35" customFormat="1" ht="66" hidden="1" x14ac:dyDescent="0.25">
      <c r="A77" s="18" t="s">
        <v>788</v>
      </c>
      <c r="B77" s="8" t="s">
        <v>133</v>
      </c>
      <c r="C77" s="34">
        <v>118</v>
      </c>
      <c r="D77" s="8" t="s">
        <v>167</v>
      </c>
      <c r="E77" s="8"/>
      <c r="F77" s="8"/>
      <c r="G77" s="8" t="s">
        <v>1114</v>
      </c>
      <c r="H77" s="8" t="s">
        <v>44</v>
      </c>
      <c r="I77" s="8" t="s">
        <v>52</v>
      </c>
      <c r="J77" s="18" t="s">
        <v>63</v>
      </c>
      <c r="K77" s="43">
        <v>2</v>
      </c>
      <c r="L77" s="18" t="s">
        <v>77</v>
      </c>
      <c r="M77" s="8">
        <v>4</v>
      </c>
      <c r="N77" s="8" t="s">
        <v>39</v>
      </c>
      <c r="O77" s="8" t="s">
        <v>1177</v>
      </c>
      <c r="P77" s="8" t="s">
        <v>54</v>
      </c>
      <c r="Q77" s="8">
        <v>0</v>
      </c>
      <c r="R77" s="8" t="s">
        <v>72</v>
      </c>
      <c r="S77" s="36">
        <v>4000000</v>
      </c>
      <c r="T77" s="5">
        <f t="shared" si="5"/>
        <v>16000000</v>
      </c>
      <c r="U77" s="5">
        <f t="shared" ref="U77:U85" si="7">+T77</f>
        <v>16000000</v>
      </c>
      <c r="V77" s="18" t="s">
        <v>42</v>
      </c>
      <c r="W77" s="5" t="s">
        <v>43</v>
      </c>
      <c r="X77" s="8" t="s">
        <v>140</v>
      </c>
      <c r="Y77" s="8">
        <v>5111159</v>
      </c>
      <c r="Z77" s="8" t="s">
        <v>141</v>
      </c>
      <c r="AA77" s="8"/>
      <c r="AB77" s="8" t="s">
        <v>133</v>
      </c>
      <c r="AC77" s="8" t="s">
        <v>986</v>
      </c>
      <c r="AD77" s="8" t="s">
        <v>399</v>
      </c>
      <c r="AE77" s="18"/>
      <c r="AF77" s="18"/>
    </row>
    <row r="78" spans="1:32" s="35" customFormat="1" ht="115.5" hidden="1" x14ac:dyDescent="0.25">
      <c r="A78" s="18" t="s">
        <v>789</v>
      </c>
      <c r="B78" s="8" t="s">
        <v>133</v>
      </c>
      <c r="C78" s="34">
        <v>119</v>
      </c>
      <c r="D78" s="8">
        <v>81112300</v>
      </c>
      <c r="E78" s="8"/>
      <c r="F78" s="8"/>
      <c r="G78" s="8" t="s">
        <v>712</v>
      </c>
      <c r="H78" s="8" t="s">
        <v>44</v>
      </c>
      <c r="I78" s="8" t="s">
        <v>713</v>
      </c>
      <c r="J78" s="18" t="s">
        <v>37</v>
      </c>
      <c r="K78" s="43">
        <v>1</v>
      </c>
      <c r="L78" s="18" t="s">
        <v>66</v>
      </c>
      <c r="M78" s="8">
        <v>4</v>
      </c>
      <c r="N78" s="8" t="s">
        <v>39</v>
      </c>
      <c r="O78" s="8" t="s">
        <v>1177</v>
      </c>
      <c r="P78" s="8" t="s">
        <v>54</v>
      </c>
      <c r="Q78" s="8">
        <v>0</v>
      </c>
      <c r="R78" s="8" t="s">
        <v>72</v>
      </c>
      <c r="S78" s="36">
        <v>5500000</v>
      </c>
      <c r="T78" s="5">
        <f t="shared" si="5"/>
        <v>22000000</v>
      </c>
      <c r="U78" s="5">
        <f t="shared" si="7"/>
        <v>22000000</v>
      </c>
      <c r="V78" s="18" t="s">
        <v>42</v>
      </c>
      <c r="W78" s="5" t="s">
        <v>43</v>
      </c>
      <c r="X78" s="8" t="s">
        <v>140</v>
      </c>
      <c r="Y78" s="8">
        <v>5111164</v>
      </c>
      <c r="Z78" s="8" t="s">
        <v>141</v>
      </c>
      <c r="AA78" s="8"/>
      <c r="AB78" s="8" t="s">
        <v>133</v>
      </c>
      <c r="AC78" s="8" t="s">
        <v>986</v>
      </c>
      <c r="AD78" s="8" t="s">
        <v>399</v>
      </c>
      <c r="AE78" s="18"/>
      <c r="AF78" s="18"/>
    </row>
    <row r="79" spans="1:32" s="35" customFormat="1" ht="66" hidden="1" x14ac:dyDescent="0.25">
      <c r="A79" s="18" t="s">
        <v>790</v>
      </c>
      <c r="B79" s="8" t="s">
        <v>133</v>
      </c>
      <c r="C79" s="34">
        <v>120</v>
      </c>
      <c r="D79" s="8" t="s">
        <v>161</v>
      </c>
      <c r="E79" s="8"/>
      <c r="F79" s="8"/>
      <c r="G79" s="8" t="s">
        <v>1115</v>
      </c>
      <c r="H79" s="8" t="s">
        <v>44</v>
      </c>
      <c r="I79" s="8" t="s">
        <v>52</v>
      </c>
      <c r="J79" s="18" t="s">
        <v>63</v>
      </c>
      <c r="K79" s="43">
        <v>2</v>
      </c>
      <c r="L79" s="18" t="s">
        <v>77</v>
      </c>
      <c r="M79" s="8">
        <v>4</v>
      </c>
      <c r="N79" s="8" t="s">
        <v>39</v>
      </c>
      <c r="O79" s="8" t="s">
        <v>1177</v>
      </c>
      <c r="P79" s="8" t="s">
        <v>54</v>
      </c>
      <c r="Q79" s="8">
        <v>0</v>
      </c>
      <c r="R79" s="8" t="s">
        <v>72</v>
      </c>
      <c r="S79" s="36">
        <v>3500000</v>
      </c>
      <c r="T79" s="5">
        <f t="shared" si="5"/>
        <v>14000000</v>
      </c>
      <c r="U79" s="5">
        <f t="shared" si="7"/>
        <v>14000000</v>
      </c>
      <c r="V79" s="18" t="s">
        <v>42</v>
      </c>
      <c r="W79" s="5" t="s">
        <v>43</v>
      </c>
      <c r="X79" s="8" t="s">
        <v>140</v>
      </c>
      <c r="Y79" s="8">
        <v>5111174</v>
      </c>
      <c r="Z79" s="8" t="s">
        <v>141</v>
      </c>
      <c r="AA79" s="8"/>
      <c r="AB79" s="8" t="s">
        <v>133</v>
      </c>
      <c r="AC79" s="8" t="s">
        <v>986</v>
      </c>
      <c r="AD79" s="8" t="s">
        <v>399</v>
      </c>
      <c r="AE79" s="18"/>
      <c r="AF79" s="18"/>
    </row>
    <row r="80" spans="1:32" s="35" customFormat="1" ht="66" hidden="1" x14ac:dyDescent="0.25">
      <c r="A80" s="18" t="s">
        <v>791</v>
      </c>
      <c r="B80" s="8" t="s">
        <v>133</v>
      </c>
      <c r="C80" s="34">
        <v>121</v>
      </c>
      <c r="D80" s="8" t="s">
        <v>1063</v>
      </c>
      <c r="E80" s="8"/>
      <c r="F80" s="8"/>
      <c r="G80" s="8" t="s">
        <v>1116</v>
      </c>
      <c r="H80" s="8" t="s">
        <v>44</v>
      </c>
      <c r="I80" s="8" t="s">
        <v>714</v>
      </c>
      <c r="J80" s="18" t="s">
        <v>37</v>
      </c>
      <c r="K80" s="43">
        <v>1</v>
      </c>
      <c r="L80" s="18" t="s">
        <v>66</v>
      </c>
      <c r="M80" s="8">
        <v>4</v>
      </c>
      <c r="N80" s="8" t="s">
        <v>39</v>
      </c>
      <c r="O80" s="8" t="s">
        <v>1177</v>
      </c>
      <c r="P80" s="8" t="s">
        <v>54</v>
      </c>
      <c r="Q80" s="8">
        <v>0</v>
      </c>
      <c r="R80" s="8" t="s">
        <v>72</v>
      </c>
      <c r="S80" s="36">
        <v>4500000</v>
      </c>
      <c r="T80" s="5">
        <f t="shared" si="5"/>
        <v>18000000</v>
      </c>
      <c r="U80" s="5">
        <f t="shared" si="7"/>
        <v>18000000</v>
      </c>
      <c r="V80" s="18" t="s">
        <v>42</v>
      </c>
      <c r="W80" s="5" t="s">
        <v>43</v>
      </c>
      <c r="X80" s="8" t="s">
        <v>140</v>
      </c>
      <c r="Y80" s="8">
        <v>5111188</v>
      </c>
      <c r="Z80" s="8" t="s">
        <v>141</v>
      </c>
      <c r="AA80" s="8"/>
      <c r="AB80" s="8" t="s">
        <v>133</v>
      </c>
      <c r="AC80" s="8" t="s">
        <v>986</v>
      </c>
      <c r="AD80" s="8" t="s">
        <v>399</v>
      </c>
      <c r="AE80" s="18"/>
      <c r="AF80" s="18"/>
    </row>
    <row r="81" spans="1:32" s="35" customFormat="1" ht="82.5" hidden="1" x14ac:dyDescent="0.25">
      <c r="A81" s="18" t="s">
        <v>792</v>
      </c>
      <c r="B81" s="8" t="s">
        <v>133</v>
      </c>
      <c r="C81" s="34">
        <v>122</v>
      </c>
      <c r="D81" s="8" t="s">
        <v>1064</v>
      </c>
      <c r="E81" s="8"/>
      <c r="F81" s="8"/>
      <c r="G81" s="8" t="s">
        <v>1117</v>
      </c>
      <c r="H81" s="8" t="s">
        <v>44</v>
      </c>
      <c r="I81" s="8" t="s">
        <v>715</v>
      </c>
      <c r="J81" s="18" t="s">
        <v>37</v>
      </c>
      <c r="K81" s="43">
        <v>1</v>
      </c>
      <c r="L81" s="18" t="s">
        <v>66</v>
      </c>
      <c r="M81" s="8">
        <v>4</v>
      </c>
      <c r="N81" s="8" t="s">
        <v>39</v>
      </c>
      <c r="O81" s="8" t="s">
        <v>1177</v>
      </c>
      <c r="P81" s="8" t="s">
        <v>54</v>
      </c>
      <c r="Q81" s="8">
        <v>0</v>
      </c>
      <c r="R81" s="8" t="s">
        <v>72</v>
      </c>
      <c r="S81" s="36">
        <v>3500000</v>
      </c>
      <c r="T81" s="5">
        <f t="shared" si="5"/>
        <v>14000000</v>
      </c>
      <c r="U81" s="5">
        <f t="shared" si="7"/>
        <v>14000000</v>
      </c>
      <c r="V81" s="18" t="s">
        <v>42</v>
      </c>
      <c r="W81" s="5" t="s">
        <v>43</v>
      </c>
      <c r="X81" s="8" t="s">
        <v>140</v>
      </c>
      <c r="Y81" s="8">
        <v>5111189</v>
      </c>
      <c r="Z81" s="8" t="s">
        <v>141</v>
      </c>
      <c r="AA81" s="8"/>
      <c r="AB81" s="8" t="s">
        <v>133</v>
      </c>
      <c r="AC81" s="8" t="s">
        <v>986</v>
      </c>
      <c r="AD81" s="8" t="s">
        <v>399</v>
      </c>
      <c r="AE81" s="18"/>
      <c r="AF81" s="18"/>
    </row>
    <row r="82" spans="1:32" s="35" customFormat="1" ht="99" hidden="1" x14ac:dyDescent="0.25">
      <c r="A82" s="18" t="s">
        <v>793</v>
      </c>
      <c r="B82" s="8" t="s">
        <v>133</v>
      </c>
      <c r="C82" s="34">
        <v>123</v>
      </c>
      <c r="D82" s="8" t="s">
        <v>161</v>
      </c>
      <c r="E82" s="8"/>
      <c r="F82" s="8"/>
      <c r="G82" s="8" t="s">
        <v>1118</v>
      </c>
      <c r="H82" s="8" t="s">
        <v>44</v>
      </c>
      <c r="I82" s="8" t="s">
        <v>52</v>
      </c>
      <c r="J82" s="18" t="s">
        <v>63</v>
      </c>
      <c r="K82" s="43">
        <v>2</v>
      </c>
      <c r="L82" s="18" t="s">
        <v>77</v>
      </c>
      <c r="M82" s="8">
        <v>4</v>
      </c>
      <c r="N82" s="8" t="s">
        <v>39</v>
      </c>
      <c r="O82" s="8" t="s">
        <v>1177</v>
      </c>
      <c r="P82" s="8" t="s">
        <v>54</v>
      </c>
      <c r="Q82" s="8">
        <v>0</v>
      </c>
      <c r="R82" s="8" t="s">
        <v>72</v>
      </c>
      <c r="S82" s="36">
        <v>3500000</v>
      </c>
      <c r="T82" s="5">
        <f t="shared" si="5"/>
        <v>14000000</v>
      </c>
      <c r="U82" s="5">
        <f t="shared" si="7"/>
        <v>14000000</v>
      </c>
      <c r="V82" s="18" t="s">
        <v>42</v>
      </c>
      <c r="W82" s="5" t="s">
        <v>43</v>
      </c>
      <c r="X82" s="8" t="s">
        <v>140</v>
      </c>
      <c r="Y82" s="8">
        <v>5111190</v>
      </c>
      <c r="Z82" s="8" t="s">
        <v>141</v>
      </c>
      <c r="AA82" s="8"/>
      <c r="AB82" s="8" t="s">
        <v>133</v>
      </c>
      <c r="AC82" s="8" t="s">
        <v>986</v>
      </c>
      <c r="AD82" s="8" t="s">
        <v>399</v>
      </c>
      <c r="AE82" s="18"/>
      <c r="AF82" s="18"/>
    </row>
    <row r="83" spans="1:32" s="35" customFormat="1" ht="82.5" hidden="1" x14ac:dyDescent="0.25">
      <c r="A83" s="18" t="s">
        <v>794</v>
      </c>
      <c r="B83" s="8" t="s">
        <v>133</v>
      </c>
      <c r="C83" s="34">
        <v>124</v>
      </c>
      <c r="D83" s="8" t="s">
        <v>152</v>
      </c>
      <c r="E83" s="8"/>
      <c r="F83" s="8"/>
      <c r="G83" s="8" t="s">
        <v>1119</v>
      </c>
      <c r="H83" s="8" t="s">
        <v>153</v>
      </c>
      <c r="I83" s="8" t="s">
        <v>106</v>
      </c>
      <c r="J83" s="18" t="s">
        <v>37</v>
      </c>
      <c r="K83" s="43">
        <v>1</v>
      </c>
      <c r="L83" s="18" t="s">
        <v>38</v>
      </c>
      <c r="M83" s="8">
        <v>8</v>
      </c>
      <c r="N83" s="8" t="s">
        <v>154</v>
      </c>
      <c r="O83" s="8" t="s">
        <v>1182</v>
      </c>
      <c r="P83" s="8" t="s">
        <v>54</v>
      </c>
      <c r="Q83" s="8">
        <v>0</v>
      </c>
      <c r="R83" s="8" t="s">
        <v>72</v>
      </c>
      <c r="S83" s="36"/>
      <c r="T83" s="5">
        <v>640000000</v>
      </c>
      <c r="U83" s="5">
        <f t="shared" si="7"/>
        <v>640000000</v>
      </c>
      <c r="V83" s="18" t="s">
        <v>42</v>
      </c>
      <c r="W83" s="5" t="s">
        <v>43</v>
      </c>
      <c r="X83" s="8" t="s">
        <v>138</v>
      </c>
      <c r="Y83" s="8">
        <v>5111150</v>
      </c>
      <c r="Z83" s="8" t="s">
        <v>151</v>
      </c>
      <c r="AA83" s="8"/>
      <c r="AB83" s="8" t="s">
        <v>133</v>
      </c>
      <c r="AC83" s="8" t="s">
        <v>986</v>
      </c>
      <c r="AD83" s="8" t="s">
        <v>399</v>
      </c>
      <c r="AE83" s="18"/>
      <c r="AF83" s="18"/>
    </row>
    <row r="84" spans="1:32" ht="49.5" hidden="1" x14ac:dyDescent="0.25">
      <c r="A84" s="18" t="s">
        <v>795</v>
      </c>
      <c r="B84" s="8" t="s">
        <v>133</v>
      </c>
      <c r="C84" s="34">
        <v>125</v>
      </c>
      <c r="D84" s="8" t="s">
        <v>179</v>
      </c>
      <c r="E84" s="8"/>
      <c r="F84" s="8"/>
      <c r="G84" s="8" t="s">
        <v>716</v>
      </c>
      <c r="H84" s="8" t="s">
        <v>176</v>
      </c>
      <c r="I84" s="8" t="s">
        <v>180</v>
      </c>
      <c r="J84" s="18" t="s">
        <v>37</v>
      </c>
      <c r="K84" s="43">
        <v>1</v>
      </c>
      <c r="L84" s="18" t="s">
        <v>66</v>
      </c>
      <c r="M84" s="8">
        <v>3</v>
      </c>
      <c r="N84" s="8" t="s">
        <v>130</v>
      </c>
      <c r="O84" s="8" t="s">
        <v>1177</v>
      </c>
      <c r="P84" s="8" t="s">
        <v>54</v>
      </c>
      <c r="Q84" s="8">
        <v>0</v>
      </c>
      <c r="R84" s="8" t="s">
        <v>72</v>
      </c>
      <c r="S84" s="36"/>
      <c r="T84" s="5">
        <v>500000000</v>
      </c>
      <c r="U84" s="5">
        <f t="shared" si="7"/>
        <v>500000000</v>
      </c>
      <c r="V84" s="18" t="s">
        <v>42</v>
      </c>
      <c r="W84" s="5" t="s">
        <v>43</v>
      </c>
      <c r="X84" s="8" t="s">
        <v>731</v>
      </c>
      <c r="Y84" s="8">
        <v>5111150</v>
      </c>
      <c r="Z84" s="12" t="s">
        <v>745</v>
      </c>
      <c r="AA84" s="8"/>
      <c r="AB84" s="8" t="s">
        <v>178</v>
      </c>
      <c r="AC84" s="8" t="s">
        <v>986</v>
      </c>
      <c r="AD84" s="8" t="s">
        <v>399</v>
      </c>
      <c r="AE84" s="18"/>
      <c r="AF84" s="18"/>
    </row>
    <row r="85" spans="1:32" ht="82.5" hidden="1" x14ac:dyDescent="0.25">
      <c r="A85" s="18" t="s">
        <v>796</v>
      </c>
      <c r="B85" s="8" t="s">
        <v>133</v>
      </c>
      <c r="C85" s="34">
        <v>126</v>
      </c>
      <c r="D85" s="8" t="s">
        <v>747</v>
      </c>
      <c r="E85" s="8"/>
      <c r="F85" s="8"/>
      <c r="G85" s="8" t="s">
        <v>1120</v>
      </c>
      <c r="H85" s="8" t="s">
        <v>191</v>
      </c>
      <c r="I85" s="8" t="s">
        <v>106</v>
      </c>
      <c r="J85" s="18" t="s">
        <v>37</v>
      </c>
      <c r="K85" s="43">
        <v>1</v>
      </c>
      <c r="L85" s="18" t="s">
        <v>195</v>
      </c>
      <c r="M85" s="8">
        <v>6</v>
      </c>
      <c r="N85" s="8" t="s">
        <v>130</v>
      </c>
      <c r="O85" s="8" t="s">
        <v>1177</v>
      </c>
      <c r="P85" s="8" t="s">
        <v>54</v>
      </c>
      <c r="Q85" s="8">
        <v>0</v>
      </c>
      <c r="R85" s="8" t="s">
        <v>72</v>
      </c>
      <c r="S85" s="36"/>
      <c r="T85" s="5">
        <v>150000000</v>
      </c>
      <c r="U85" s="5">
        <f t="shared" si="7"/>
        <v>150000000</v>
      </c>
      <c r="V85" s="18" t="s">
        <v>42</v>
      </c>
      <c r="W85" s="5" t="s">
        <v>43</v>
      </c>
      <c r="X85" s="8" t="s">
        <v>192</v>
      </c>
      <c r="Y85" s="8">
        <v>5111150</v>
      </c>
      <c r="Z85" s="8" t="s">
        <v>193</v>
      </c>
      <c r="AA85" s="8"/>
      <c r="AB85" s="8" t="s">
        <v>133</v>
      </c>
      <c r="AC85" s="8" t="s">
        <v>986</v>
      </c>
      <c r="AD85" s="8" t="s">
        <v>399</v>
      </c>
      <c r="AE85" s="18"/>
      <c r="AF85" s="18"/>
    </row>
    <row r="86" spans="1:32" ht="66" hidden="1" x14ac:dyDescent="0.25">
      <c r="A86" s="18" t="s">
        <v>797</v>
      </c>
      <c r="B86" s="8" t="s">
        <v>133</v>
      </c>
      <c r="C86" s="34">
        <v>127</v>
      </c>
      <c r="D86" s="8" t="s">
        <v>1168</v>
      </c>
      <c r="E86" s="8"/>
      <c r="F86" s="8"/>
      <c r="G86" s="8" t="s">
        <v>717</v>
      </c>
      <c r="H86" s="8" t="s">
        <v>718</v>
      </c>
      <c r="I86" s="8" t="s">
        <v>106</v>
      </c>
      <c r="J86" s="18" t="s">
        <v>37</v>
      </c>
      <c r="K86" s="43">
        <v>1</v>
      </c>
      <c r="L86" s="18" t="s">
        <v>77</v>
      </c>
      <c r="M86" s="8">
        <v>13</v>
      </c>
      <c r="N86" s="8" t="s">
        <v>154</v>
      </c>
      <c r="O86" s="8" t="s">
        <v>1182</v>
      </c>
      <c r="P86" s="8" t="s">
        <v>54</v>
      </c>
      <c r="Q86" s="8">
        <v>0</v>
      </c>
      <c r="R86" s="8" t="s">
        <v>72</v>
      </c>
      <c r="S86" s="36"/>
      <c r="T86" s="5">
        <f>+U86</f>
        <v>1020000000</v>
      </c>
      <c r="U86" s="5">
        <v>1020000000</v>
      </c>
      <c r="V86" s="18" t="s">
        <v>55</v>
      </c>
      <c r="W86" s="5" t="s">
        <v>202</v>
      </c>
      <c r="X86" s="8" t="s">
        <v>732</v>
      </c>
      <c r="Y86" s="8">
        <v>5111150</v>
      </c>
      <c r="Z86" s="8" t="s">
        <v>101</v>
      </c>
      <c r="AA86" s="8"/>
      <c r="AB86" s="8" t="s">
        <v>178</v>
      </c>
      <c r="AC86" s="8" t="s">
        <v>986</v>
      </c>
      <c r="AD86" s="8" t="s">
        <v>399</v>
      </c>
      <c r="AE86" s="18"/>
      <c r="AF86" s="18"/>
    </row>
    <row r="87" spans="1:32" ht="82.5" hidden="1" x14ac:dyDescent="0.25">
      <c r="A87" s="18" t="s">
        <v>798</v>
      </c>
      <c r="B87" s="8" t="s">
        <v>133</v>
      </c>
      <c r="C87" s="34">
        <v>128</v>
      </c>
      <c r="D87" s="8" t="s">
        <v>155</v>
      </c>
      <c r="E87" s="8"/>
      <c r="F87" s="8"/>
      <c r="G87" s="8" t="s">
        <v>1121</v>
      </c>
      <c r="H87" s="8" t="s">
        <v>156</v>
      </c>
      <c r="I87" s="8" t="s">
        <v>106</v>
      </c>
      <c r="J87" s="18" t="s">
        <v>63</v>
      </c>
      <c r="K87" s="43">
        <v>2</v>
      </c>
      <c r="L87" s="18" t="s">
        <v>79</v>
      </c>
      <c r="M87" s="8">
        <v>8</v>
      </c>
      <c r="N87" s="8" t="s">
        <v>154</v>
      </c>
      <c r="O87" s="8" t="s">
        <v>1182</v>
      </c>
      <c r="P87" s="8" t="s">
        <v>54</v>
      </c>
      <c r="Q87" s="8">
        <v>0</v>
      </c>
      <c r="R87" s="8" t="s">
        <v>72</v>
      </c>
      <c r="S87" s="36"/>
      <c r="T87" s="5">
        <v>96500000</v>
      </c>
      <c r="U87" s="5">
        <f t="shared" ref="U87:U106" si="8">+T87</f>
        <v>96500000</v>
      </c>
      <c r="V87" s="18" t="s">
        <v>42</v>
      </c>
      <c r="W87" s="5" t="s">
        <v>43</v>
      </c>
      <c r="X87" s="8" t="s">
        <v>733</v>
      </c>
      <c r="Y87" s="8">
        <v>5111150</v>
      </c>
      <c r="Z87" s="8" t="s">
        <v>226</v>
      </c>
      <c r="AA87" s="8"/>
      <c r="AB87" s="8" t="s">
        <v>133</v>
      </c>
      <c r="AC87" s="8" t="s">
        <v>986</v>
      </c>
      <c r="AD87" s="8" t="s">
        <v>399</v>
      </c>
      <c r="AE87" s="18"/>
      <c r="AF87" s="18"/>
    </row>
    <row r="88" spans="1:32" ht="66" hidden="1" x14ac:dyDescent="0.25">
      <c r="A88" s="18" t="s">
        <v>799</v>
      </c>
      <c r="B88" s="8" t="s">
        <v>133</v>
      </c>
      <c r="C88" s="34">
        <v>129</v>
      </c>
      <c r="D88" s="8">
        <v>81111820</v>
      </c>
      <c r="E88" s="8"/>
      <c r="F88" s="8"/>
      <c r="G88" s="8" t="s">
        <v>1122</v>
      </c>
      <c r="H88" s="8" t="s">
        <v>223</v>
      </c>
      <c r="I88" s="8" t="s">
        <v>224</v>
      </c>
      <c r="J88" s="18" t="s">
        <v>63</v>
      </c>
      <c r="K88" s="43">
        <v>2</v>
      </c>
      <c r="L88" s="18" t="s">
        <v>38</v>
      </c>
      <c r="M88" s="8">
        <v>10</v>
      </c>
      <c r="N88" s="8" t="s">
        <v>130</v>
      </c>
      <c r="O88" s="8" t="s">
        <v>1177</v>
      </c>
      <c r="P88" s="8" t="s">
        <v>54</v>
      </c>
      <c r="Q88" s="8">
        <v>0</v>
      </c>
      <c r="R88" s="8" t="s">
        <v>72</v>
      </c>
      <c r="S88" s="36"/>
      <c r="T88" s="5">
        <v>28000000</v>
      </c>
      <c r="U88" s="5">
        <f t="shared" si="8"/>
        <v>28000000</v>
      </c>
      <c r="V88" s="18" t="s">
        <v>42</v>
      </c>
      <c r="W88" s="5" t="s">
        <v>43</v>
      </c>
      <c r="X88" s="8" t="s">
        <v>225</v>
      </c>
      <c r="Y88" s="8">
        <v>5111150</v>
      </c>
      <c r="Z88" s="8" t="s">
        <v>226</v>
      </c>
      <c r="AA88" s="8"/>
      <c r="AB88" s="8" t="s">
        <v>133</v>
      </c>
      <c r="AC88" s="8" t="s">
        <v>986</v>
      </c>
      <c r="AD88" s="8" t="s">
        <v>399</v>
      </c>
      <c r="AE88" s="18"/>
      <c r="AF88" s="18"/>
    </row>
    <row r="89" spans="1:32" ht="49.5" hidden="1" x14ac:dyDescent="0.25">
      <c r="A89" s="18" t="s">
        <v>800</v>
      </c>
      <c r="B89" s="8" t="s">
        <v>133</v>
      </c>
      <c r="C89" s="34">
        <v>130</v>
      </c>
      <c r="D89" s="8" t="s">
        <v>174</v>
      </c>
      <c r="E89" s="8"/>
      <c r="F89" s="8"/>
      <c r="G89" s="8" t="s">
        <v>175</v>
      </c>
      <c r="H89" s="8" t="s">
        <v>176</v>
      </c>
      <c r="I89" s="8" t="s">
        <v>177</v>
      </c>
      <c r="J89" s="18" t="s">
        <v>63</v>
      </c>
      <c r="K89" s="43">
        <v>2</v>
      </c>
      <c r="L89" s="18" t="s">
        <v>38</v>
      </c>
      <c r="M89" s="8">
        <v>10</v>
      </c>
      <c r="N89" s="8" t="s">
        <v>130</v>
      </c>
      <c r="O89" s="8" t="s">
        <v>1177</v>
      </c>
      <c r="P89" s="8" t="s">
        <v>54</v>
      </c>
      <c r="Q89" s="8">
        <v>0</v>
      </c>
      <c r="R89" s="8" t="s">
        <v>72</v>
      </c>
      <c r="S89" s="37"/>
      <c r="T89" s="5">
        <v>1900000000</v>
      </c>
      <c r="U89" s="5">
        <f t="shared" si="8"/>
        <v>1900000000</v>
      </c>
      <c r="V89" s="18" t="s">
        <v>42</v>
      </c>
      <c r="W89" s="5" t="s">
        <v>43</v>
      </c>
      <c r="X89" s="8" t="s">
        <v>731</v>
      </c>
      <c r="Y89" s="8">
        <v>5111150</v>
      </c>
      <c r="Z89" s="12" t="s">
        <v>745</v>
      </c>
      <c r="AA89" s="8"/>
      <c r="AB89" s="8" t="s">
        <v>178</v>
      </c>
      <c r="AC89" s="8" t="s">
        <v>986</v>
      </c>
      <c r="AD89" s="8" t="s">
        <v>399</v>
      </c>
      <c r="AE89" s="18"/>
      <c r="AF89" s="18"/>
    </row>
    <row r="90" spans="1:32" ht="82.5" hidden="1" x14ac:dyDescent="0.25">
      <c r="A90" s="18" t="s">
        <v>801</v>
      </c>
      <c r="B90" s="8" t="s">
        <v>133</v>
      </c>
      <c r="C90" s="34">
        <v>131</v>
      </c>
      <c r="D90" s="8" t="s">
        <v>181</v>
      </c>
      <c r="E90" s="8"/>
      <c r="F90" s="8"/>
      <c r="G90" s="8" t="s">
        <v>1123</v>
      </c>
      <c r="H90" s="8" t="s">
        <v>182</v>
      </c>
      <c r="I90" s="8" t="s">
        <v>106</v>
      </c>
      <c r="J90" s="18" t="s">
        <v>63</v>
      </c>
      <c r="K90" s="43">
        <v>2</v>
      </c>
      <c r="L90" s="18" t="s">
        <v>77</v>
      </c>
      <c r="M90" s="8">
        <v>8</v>
      </c>
      <c r="N90" s="8" t="s">
        <v>183</v>
      </c>
      <c r="O90" s="8" t="s">
        <v>1175</v>
      </c>
      <c r="P90" s="8" t="s">
        <v>54</v>
      </c>
      <c r="Q90" s="8">
        <v>0</v>
      </c>
      <c r="R90" s="8" t="s">
        <v>72</v>
      </c>
      <c r="S90" s="36"/>
      <c r="T90" s="5">
        <v>1510000000</v>
      </c>
      <c r="U90" s="5">
        <f t="shared" si="8"/>
        <v>1510000000</v>
      </c>
      <c r="V90" s="18" t="s">
        <v>42</v>
      </c>
      <c r="W90" s="5" t="s">
        <v>43</v>
      </c>
      <c r="X90" s="8" t="s">
        <v>734</v>
      </c>
      <c r="Y90" s="8">
        <v>5111150</v>
      </c>
      <c r="Z90" s="8" t="s">
        <v>735</v>
      </c>
      <c r="AA90" s="8"/>
      <c r="AB90" s="8" t="s">
        <v>133</v>
      </c>
      <c r="AC90" s="8" t="s">
        <v>986</v>
      </c>
      <c r="AD90" s="8" t="s">
        <v>399</v>
      </c>
      <c r="AE90" s="18"/>
      <c r="AF90" s="18"/>
    </row>
    <row r="91" spans="1:32" ht="82.5" hidden="1" x14ac:dyDescent="0.25">
      <c r="A91" s="18" t="s">
        <v>802</v>
      </c>
      <c r="B91" s="8" t="s">
        <v>133</v>
      </c>
      <c r="C91" s="34">
        <v>132</v>
      </c>
      <c r="D91" s="8" t="s">
        <v>746</v>
      </c>
      <c r="E91" s="8"/>
      <c r="F91" s="8"/>
      <c r="G91" s="8" t="s">
        <v>1124</v>
      </c>
      <c r="H91" s="8" t="s">
        <v>719</v>
      </c>
      <c r="I91" s="8" t="s">
        <v>106</v>
      </c>
      <c r="J91" s="18" t="s">
        <v>63</v>
      </c>
      <c r="K91" s="43">
        <v>2</v>
      </c>
      <c r="L91" s="18" t="s">
        <v>76</v>
      </c>
      <c r="M91" s="8">
        <v>3</v>
      </c>
      <c r="N91" s="8" t="s">
        <v>284</v>
      </c>
      <c r="O91" s="8" t="s">
        <v>1175</v>
      </c>
      <c r="P91" s="8" t="s">
        <v>54</v>
      </c>
      <c r="Q91" s="8">
        <v>0</v>
      </c>
      <c r="R91" s="8" t="s">
        <v>72</v>
      </c>
      <c r="S91" s="36"/>
      <c r="T91" s="5">
        <v>10000000</v>
      </c>
      <c r="U91" s="5">
        <f t="shared" si="8"/>
        <v>10000000</v>
      </c>
      <c r="V91" s="18" t="s">
        <v>42</v>
      </c>
      <c r="W91" s="5" t="s">
        <v>43</v>
      </c>
      <c r="X91" s="8" t="s">
        <v>136</v>
      </c>
      <c r="Y91" s="8">
        <v>5111150</v>
      </c>
      <c r="Z91" s="8" t="s">
        <v>137</v>
      </c>
      <c r="AA91" s="8"/>
      <c r="AB91" s="8" t="s">
        <v>133</v>
      </c>
      <c r="AC91" s="8" t="s">
        <v>986</v>
      </c>
      <c r="AD91" s="8" t="s">
        <v>399</v>
      </c>
      <c r="AE91" s="18"/>
      <c r="AF91" s="18"/>
    </row>
    <row r="92" spans="1:32" ht="66" hidden="1" x14ac:dyDescent="0.25">
      <c r="A92" s="18" t="s">
        <v>803</v>
      </c>
      <c r="B92" s="8" t="s">
        <v>133</v>
      </c>
      <c r="C92" s="34">
        <v>133</v>
      </c>
      <c r="D92" s="8" t="s">
        <v>213</v>
      </c>
      <c r="E92" s="8"/>
      <c r="F92" s="8"/>
      <c r="G92" s="8" t="s">
        <v>1125</v>
      </c>
      <c r="H92" s="8" t="s">
        <v>214</v>
      </c>
      <c r="I92" s="8"/>
      <c r="J92" s="18" t="s">
        <v>63</v>
      </c>
      <c r="K92" s="43">
        <v>2</v>
      </c>
      <c r="L92" s="18" t="s">
        <v>76</v>
      </c>
      <c r="M92" s="8">
        <v>3</v>
      </c>
      <c r="N92" s="8" t="s">
        <v>154</v>
      </c>
      <c r="O92" s="8" t="s">
        <v>1182</v>
      </c>
      <c r="P92" s="8" t="s">
        <v>54</v>
      </c>
      <c r="Q92" s="8">
        <v>0</v>
      </c>
      <c r="R92" s="8" t="s">
        <v>72</v>
      </c>
      <c r="S92" s="36"/>
      <c r="T92" s="5">
        <v>500000000</v>
      </c>
      <c r="U92" s="5">
        <f t="shared" si="8"/>
        <v>500000000</v>
      </c>
      <c r="V92" s="18" t="s">
        <v>42</v>
      </c>
      <c r="W92" s="5" t="s">
        <v>43</v>
      </c>
      <c r="X92" s="8" t="s">
        <v>157</v>
      </c>
      <c r="Y92" s="8">
        <v>5111150</v>
      </c>
      <c r="Z92" s="8" t="s">
        <v>158</v>
      </c>
      <c r="AA92" s="8"/>
      <c r="AB92" s="8" t="s">
        <v>133</v>
      </c>
      <c r="AC92" s="8" t="s">
        <v>986</v>
      </c>
      <c r="AD92" s="8" t="s">
        <v>399</v>
      </c>
      <c r="AE92" s="18"/>
      <c r="AF92" s="18"/>
    </row>
    <row r="93" spans="1:32" ht="66" hidden="1" x14ac:dyDescent="0.25">
      <c r="A93" s="18" t="s">
        <v>804</v>
      </c>
      <c r="B93" s="8" t="s">
        <v>133</v>
      </c>
      <c r="C93" s="34">
        <v>134</v>
      </c>
      <c r="D93" s="8" t="s">
        <v>1065</v>
      </c>
      <c r="E93" s="8"/>
      <c r="F93" s="8"/>
      <c r="G93" s="8" t="s">
        <v>1126</v>
      </c>
      <c r="H93" s="8" t="s">
        <v>720</v>
      </c>
      <c r="I93" s="8"/>
      <c r="J93" s="18" t="s">
        <v>63</v>
      </c>
      <c r="K93" s="43">
        <v>2</v>
      </c>
      <c r="L93" s="18" t="s">
        <v>79</v>
      </c>
      <c r="M93" s="8">
        <v>8</v>
      </c>
      <c r="N93" s="8" t="s">
        <v>154</v>
      </c>
      <c r="O93" s="8" t="s">
        <v>1182</v>
      </c>
      <c r="P93" s="8" t="s">
        <v>54</v>
      </c>
      <c r="Q93" s="8">
        <v>0</v>
      </c>
      <c r="R93" s="8" t="s">
        <v>72</v>
      </c>
      <c r="S93" s="36"/>
      <c r="T93" s="5">
        <v>200000000</v>
      </c>
      <c r="U93" s="5">
        <f t="shared" si="8"/>
        <v>200000000</v>
      </c>
      <c r="V93" s="18" t="s">
        <v>42</v>
      </c>
      <c r="W93" s="5" t="s">
        <v>43</v>
      </c>
      <c r="X93" s="8" t="s">
        <v>200</v>
      </c>
      <c r="Y93" s="8">
        <v>5111150</v>
      </c>
      <c r="Z93" s="8" t="s">
        <v>201</v>
      </c>
      <c r="AA93" s="8"/>
      <c r="AB93" s="8" t="s">
        <v>133</v>
      </c>
      <c r="AC93" s="8" t="s">
        <v>986</v>
      </c>
      <c r="AD93" s="8" t="s">
        <v>399</v>
      </c>
      <c r="AE93" s="18"/>
      <c r="AF93" s="18"/>
    </row>
    <row r="94" spans="1:32" ht="82.5" hidden="1" x14ac:dyDescent="0.25">
      <c r="A94" s="18" t="s">
        <v>805</v>
      </c>
      <c r="B94" s="8" t="s">
        <v>133</v>
      </c>
      <c r="C94" s="34">
        <v>135</v>
      </c>
      <c r="D94" s="8" t="s">
        <v>1066</v>
      </c>
      <c r="E94" s="8"/>
      <c r="F94" s="8"/>
      <c r="G94" s="8" t="s">
        <v>1127</v>
      </c>
      <c r="H94" s="8" t="s">
        <v>721</v>
      </c>
      <c r="I94" s="8" t="s">
        <v>106</v>
      </c>
      <c r="J94" s="18" t="s">
        <v>63</v>
      </c>
      <c r="K94" s="43">
        <v>2</v>
      </c>
      <c r="L94" s="18" t="s">
        <v>38</v>
      </c>
      <c r="M94" s="8">
        <v>10</v>
      </c>
      <c r="N94" s="8" t="s">
        <v>210</v>
      </c>
      <c r="O94" s="8" t="s">
        <v>1177</v>
      </c>
      <c r="P94" s="8" t="s">
        <v>54</v>
      </c>
      <c r="Q94" s="8">
        <v>0</v>
      </c>
      <c r="R94" s="8" t="s">
        <v>72</v>
      </c>
      <c r="S94" s="36"/>
      <c r="T94" s="5">
        <v>105000000</v>
      </c>
      <c r="U94" s="5">
        <f t="shared" si="8"/>
        <v>105000000</v>
      </c>
      <c r="V94" s="18" t="s">
        <v>42</v>
      </c>
      <c r="W94" s="5" t="s">
        <v>43</v>
      </c>
      <c r="X94" s="8" t="s">
        <v>139</v>
      </c>
      <c r="Y94" s="8">
        <v>5111150</v>
      </c>
      <c r="Z94" s="8" t="s">
        <v>166</v>
      </c>
      <c r="AA94" s="8"/>
      <c r="AB94" s="8" t="s">
        <v>133</v>
      </c>
      <c r="AC94" s="8" t="s">
        <v>986</v>
      </c>
      <c r="AD94" s="8" t="s">
        <v>399</v>
      </c>
      <c r="AE94" s="18"/>
      <c r="AF94" s="18"/>
    </row>
    <row r="95" spans="1:32" ht="82.5" hidden="1" x14ac:dyDescent="0.25">
      <c r="A95" s="18" t="s">
        <v>806</v>
      </c>
      <c r="B95" s="8" t="s">
        <v>133</v>
      </c>
      <c r="C95" s="34">
        <v>136</v>
      </c>
      <c r="D95" s="8" t="s">
        <v>206</v>
      </c>
      <c r="E95" s="8"/>
      <c r="F95" s="8"/>
      <c r="G95" s="8" t="s">
        <v>1128</v>
      </c>
      <c r="H95" s="8" t="s">
        <v>222</v>
      </c>
      <c r="I95" s="8" t="s">
        <v>106</v>
      </c>
      <c r="J95" s="18" t="s">
        <v>63</v>
      </c>
      <c r="K95" s="43">
        <v>2</v>
      </c>
      <c r="L95" s="18" t="s">
        <v>79</v>
      </c>
      <c r="M95" s="8">
        <v>8</v>
      </c>
      <c r="N95" s="8" t="s">
        <v>183</v>
      </c>
      <c r="O95" s="8" t="s">
        <v>1175</v>
      </c>
      <c r="P95" s="8" t="s">
        <v>54</v>
      </c>
      <c r="Q95" s="8">
        <v>0</v>
      </c>
      <c r="R95" s="8" t="s">
        <v>72</v>
      </c>
      <c r="S95" s="36"/>
      <c r="T95" s="5">
        <v>659000000</v>
      </c>
      <c r="U95" s="5">
        <f t="shared" si="8"/>
        <v>659000000</v>
      </c>
      <c r="V95" s="18" t="s">
        <v>42</v>
      </c>
      <c r="W95" s="5" t="s">
        <v>43</v>
      </c>
      <c r="X95" s="8" t="s">
        <v>172</v>
      </c>
      <c r="Y95" s="8">
        <v>5111150</v>
      </c>
      <c r="Z95" s="8" t="s">
        <v>173</v>
      </c>
      <c r="AA95" s="8"/>
      <c r="AB95" s="8" t="s">
        <v>133</v>
      </c>
      <c r="AC95" s="8" t="s">
        <v>986</v>
      </c>
      <c r="AD95" s="8" t="s">
        <v>399</v>
      </c>
      <c r="AE95" s="18"/>
      <c r="AF95" s="18"/>
    </row>
    <row r="96" spans="1:32" ht="115.5" hidden="1" x14ac:dyDescent="0.25">
      <c r="A96" s="18" t="s">
        <v>807</v>
      </c>
      <c r="B96" s="8" t="s">
        <v>133</v>
      </c>
      <c r="C96" s="34">
        <v>137</v>
      </c>
      <c r="D96" s="8" t="s">
        <v>747</v>
      </c>
      <c r="E96" s="8"/>
      <c r="F96" s="8"/>
      <c r="G96" s="8" t="s">
        <v>1129</v>
      </c>
      <c r="H96" s="8" t="s">
        <v>722</v>
      </c>
      <c r="I96" s="8"/>
      <c r="J96" s="18" t="s">
        <v>63</v>
      </c>
      <c r="K96" s="43">
        <v>2</v>
      </c>
      <c r="L96" s="18" t="s">
        <v>79</v>
      </c>
      <c r="M96" s="8">
        <v>8</v>
      </c>
      <c r="N96" s="8" t="s">
        <v>154</v>
      </c>
      <c r="O96" s="8" t="s">
        <v>1182</v>
      </c>
      <c r="P96" s="8" t="s">
        <v>54</v>
      </c>
      <c r="Q96" s="8">
        <v>0</v>
      </c>
      <c r="R96" s="8" t="s">
        <v>72</v>
      </c>
      <c r="S96" s="36"/>
      <c r="T96" s="5">
        <v>1200000000</v>
      </c>
      <c r="U96" s="5">
        <f t="shared" si="8"/>
        <v>1200000000</v>
      </c>
      <c r="V96" s="18" t="s">
        <v>42</v>
      </c>
      <c r="W96" s="5" t="s">
        <v>43</v>
      </c>
      <c r="X96" s="8" t="s">
        <v>138</v>
      </c>
      <c r="Y96" s="8">
        <v>5111150</v>
      </c>
      <c r="Z96" s="8" t="s">
        <v>736</v>
      </c>
      <c r="AA96" s="8"/>
      <c r="AB96" s="8" t="s">
        <v>133</v>
      </c>
      <c r="AC96" s="8" t="s">
        <v>986</v>
      </c>
      <c r="AD96" s="8" t="s">
        <v>399</v>
      </c>
      <c r="AE96" s="18"/>
      <c r="AF96" s="18"/>
    </row>
    <row r="97" spans="1:32" ht="66" hidden="1" x14ac:dyDescent="0.25">
      <c r="A97" s="18" t="s">
        <v>808</v>
      </c>
      <c r="B97" s="8" t="s">
        <v>133</v>
      </c>
      <c r="C97" s="34">
        <v>138</v>
      </c>
      <c r="D97" s="8">
        <v>81112306</v>
      </c>
      <c r="E97" s="8"/>
      <c r="F97" s="8"/>
      <c r="G97" s="8" t="s">
        <v>1130</v>
      </c>
      <c r="H97" s="8" t="s">
        <v>168</v>
      </c>
      <c r="I97" s="8" t="s">
        <v>169</v>
      </c>
      <c r="J97" s="18" t="s">
        <v>53</v>
      </c>
      <c r="K97" s="43">
        <v>3</v>
      </c>
      <c r="L97" s="18" t="s">
        <v>38</v>
      </c>
      <c r="M97" s="8">
        <v>9</v>
      </c>
      <c r="N97" s="8" t="s">
        <v>130</v>
      </c>
      <c r="O97" s="8" t="s">
        <v>1177</v>
      </c>
      <c r="P97" s="8" t="s">
        <v>54</v>
      </c>
      <c r="Q97" s="8">
        <v>0</v>
      </c>
      <c r="R97" s="8" t="s">
        <v>72</v>
      </c>
      <c r="S97" s="36"/>
      <c r="T97" s="5">
        <v>6000000</v>
      </c>
      <c r="U97" s="5">
        <f t="shared" si="8"/>
        <v>6000000</v>
      </c>
      <c r="V97" s="18" t="s">
        <v>42</v>
      </c>
      <c r="W97" s="5" t="s">
        <v>43</v>
      </c>
      <c r="X97" s="8" t="s">
        <v>170</v>
      </c>
      <c r="Y97" s="8">
        <v>5111150</v>
      </c>
      <c r="Z97" s="8" t="s">
        <v>171</v>
      </c>
      <c r="AA97" s="8"/>
      <c r="AB97" s="8" t="s">
        <v>133</v>
      </c>
      <c r="AC97" s="8" t="s">
        <v>986</v>
      </c>
      <c r="AD97" s="8" t="s">
        <v>399</v>
      </c>
      <c r="AE97" s="18"/>
      <c r="AF97" s="18"/>
    </row>
    <row r="98" spans="1:32" ht="49.5" hidden="1" x14ac:dyDescent="0.25">
      <c r="A98" s="18" t="s">
        <v>809</v>
      </c>
      <c r="B98" s="8" t="s">
        <v>133</v>
      </c>
      <c r="C98" s="34">
        <v>139</v>
      </c>
      <c r="D98" s="8" t="s">
        <v>184</v>
      </c>
      <c r="E98" s="8"/>
      <c r="F98" s="8"/>
      <c r="G98" s="8" t="s">
        <v>219</v>
      </c>
      <c r="H98" s="8" t="s">
        <v>723</v>
      </c>
      <c r="I98" s="8" t="s">
        <v>106</v>
      </c>
      <c r="J98" s="18" t="s">
        <v>53</v>
      </c>
      <c r="K98" s="43">
        <v>3</v>
      </c>
      <c r="L98" s="18" t="s">
        <v>195</v>
      </c>
      <c r="M98" s="8">
        <v>3</v>
      </c>
      <c r="N98" s="8" t="s">
        <v>130</v>
      </c>
      <c r="O98" s="8" t="s">
        <v>1177</v>
      </c>
      <c r="P98" s="8" t="s">
        <v>54</v>
      </c>
      <c r="Q98" s="8">
        <v>0</v>
      </c>
      <c r="R98" s="8" t="s">
        <v>72</v>
      </c>
      <c r="S98" s="37"/>
      <c r="T98" s="5">
        <v>80000000</v>
      </c>
      <c r="U98" s="5">
        <f t="shared" si="8"/>
        <v>80000000</v>
      </c>
      <c r="V98" s="18" t="s">
        <v>42</v>
      </c>
      <c r="W98" s="5" t="s">
        <v>43</v>
      </c>
      <c r="X98" s="8" t="s">
        <v>423</v>
      </c>
      <c r="Y98" s="8">
        <v>5111150</v>
      </c>
      <c r="Z98" s="8" t="s">
        <v>737</v>
      </c>
      <c r="AA98" s="8"/>
      <c r="AB98" s="8" t="s">
        <v>738</v>
      </c>
      <c r="AC98" s="8" t="s">
        <v>986</v>
      </c>
      <c r="AD98" s="8" t="s">
        <v>399</v>
      </c>
      <c r="AE98" s="18"/>
      <c r="AF98" s="18"/>
    </row>
    <row r="99" spans="1:32" ht="66" hidden="1" x14ac:dyDescent="0.25">
      <c r="A99" s="18" t="s">
        <v>810</v>
      </c>
      <c r="B99" s="8" t="s">
        <v>133</v>
      </c>
      <c r="C99" s="34">
        <v>140</v>
      </c>
      <c r="D99" s="8" t="s">
        <v>1065</v>
      </c>
      <c r="E99" s="8"/>
      <c r="F99" s="8"/>
      <c r="G99" s="8" t="s">
        <v>1131</v>
      </c>
      <c r="H99" s="8" t="s">
        <v>724</v>
      </c>
      <c r="I99" s="8" t="s">
        <v>725</v>
      </c>
      <c r="J99" s="18" t="s">
        <v>53</v>
      </c>
      <c r="K99" s="43">
        <v>3</v>
      </c>
      <c r="L99" s="18" t="s">
        <v>79</v>
      </c>
      <c r="M99" s="8">
        <v>2</v>
      </c>
      <c r="N99" s="8" t="s">
        <v>130</v>
      </c>
      <c r="O99" s="8" t="s">
        <v>1177</v>
      </c>
      <c r="P99" s="8" t="s">
        <v>54</v>
      </c>
      <c r="Q99" s="8">
        <v>0</v>
      </c>
      <c r="R99" s="8" t="s">
        <v>72</v>
      </c>
      <c r="S99" s="36"/>
      <c r="T99" s="5">
        <v>50000000</v>
      </c>
      <c r="U99" s="5">
        <f t="shared" si="8"/>
        <v>50000000</v>
      </c>
      <c r="V99" s="18" t="s">
        <v>42</v>
      </c>
      <c r="W99" s="5" t="s">
        <v>43</v>
      </c>
      <c r="X99" s="8" t="s">
        <v>739</v>
      </c>
      <c r="Y99" s="8">
        <v>5111150</v>
      </c>
      <c r="Z99" s="8" t="s">
        <v>740</v>
      </c>
      <c r="AA99" s="8"/>
      <c r="AB99" s="8" t="s">
        <v>133</v>
      </c>
      <c r="AC99" s="8" t="s">
        <v>986</v>
      </c>
      <c r="AD99" s="8" t="s">
        <v>399</v>
      </c>
      <c r="AE99" s="18"/>
      <c r="AF99" s="18"/>
    </row>
    <row r="100" spans="1:32" ht="66" hidden="1" x14ac:dyDescent="0.25">
      <c r="A100" s="18" t="s">
        <v>811</v>
      </c>
      <c r="B100" s="8" t="s">
        <v>133</v>
      </c>
      <c r="C100" s="34">
        <v>141</v>
      </c>
      <c r="D100" s="8" t="s">
        <v>198</v>
      </c>
      <c r="E100" s="8"/>
      <c r="F100" s="8"/>
      <c r="G100" s="8" t="s">
        <v>1132</v>
      </c>
      <c r="H100" s="8" t="s">
        <v>199</v>
      </c>
      <c r="I100" s="8" t="s">
        <v>106</v>
      </c>
      <c r="J100" s="18" t="s">
        <v>53</v>
      </c>
      <c r="K100" s="43">
        <v>3</v>
      </c>
      <c r="L100" s="18" t="s">
        <v>79</v>
      </c>
      <c r="M100" s="8">
        <v>7</v>
      </c>
      <c r="N100" s="8" t="s">
        <v>154</v>
      </c>
      <c r="O100" s="8" t="s">
        <v>1182</v>
      </c>
      <c r="P100" s="8" t="s">
        <v>54</v>
      </c>
      <c r="Q100" s="8">
        <v>0</v>
      </c>
      <c r="R100" s="8" t="s">
        <v>72</v>
      </c>
      <c r="S100" s="36"/>
      <c r="T100" s="5">
        <v>500000000</v>
      </c>
      <c r="U100" s="5">
        <f t="shared" si="8"/>
        <v>500000000</v>
      </c>
      <c r="V100" s="18" t="s">
        <v>42</v>
      </c>
      <c r="W100" s="5" t="s">
        <v>43</v>
      </c>
      <c r="X100" s="8" t="s">
        <v>157</v>
      </c>
      <c r="Y100" s="8">
        <v>5111150</v>
      </c>
      <c r="Z100" s="8" t="s">
        <v>158</v>
      </c>
      <c r="AA100" s="8"/>
      <c r="AB100" s="8" t="s">
        <v>133</v>
      </c>
      <c r="AC100" s="8" t="s">
        <v>986</v>
      </c>
      <c r="AD100" s="8" t="s">
        <v>399</v>
      </c>
      <c r="AE100" s="18"/>
      <c r="AF100" s="18"/>
    </row>
    <row r="101" spans="1:32" ht="66" hidden="1" x14ac:dyDescent="0.25">
      <c r="A101" s="18" t="s">
        <v>812</v>
      </c>
      <c r="B101" s="8" t="s">
        <v>133</v>
      </c>
      <c r="C101" s="34">
        <v>142</v>
      </c>
      <c r="D101" s="8" t="s">
        <v>206</v>
      </c>
      <c r="E101" s="8"/>
      <c r="F101" s="8"/>
      <c r="G101" s="8" t="s">
        <v>1133</v>
      </c>
      <c r="H101" s="8" t="s">
        <v>207</v>
      </c>
      <c r="I101" s="8" t="s">
        <v>106</v>
      </c>
      <c r="J101" s="18" t="s">
        <v>53</v>
      </c>
      <c r="K101" s="43">
        <v>3</v>
      </c>
      <c r="L101" s="18" t="s">
        <v>79</v>
      </c>
      <c r="M101" s="8">
        <v>7</v>
      </c>
      <c r="N101" s="8" t="s">
        <v>741</v>
      </c>
      <c r="O101" s="8" t="s">
        <v>1177</v>
      </c>
      <c r="P101" s="8" t="s">
        <v>54</v>
      </c>
      <c r="Q101" s="8">
        <v>0</v>
      </c>
      <c r="R101" s="8" t="s">
        <v>72</v>
      </c>
      <c r="S101" s="36"/>
      <c r="T101" s="5">
        <v>1850000000</v>
      </c>
      <c r="U101" s="5">
        <f t="shared" si="8"/>
        <v>1850000000</v>
      </c>
      <c r="V101" s="18" t="s">
        <v>42</v>
      </c>
      <c r="W101" s="5" t="s">
        <v>43</v>
      </c>
      <c r="X101" s="8" t="s">
        <v>136</v>
      </c>
      <c r="Y101" s="8">
        <v>5111150</v>
      </c>
      <c r="Z101" s="8" t="s">
        <v>137</v>
      </c>
      <c r="AA101" s="8"/>
      <c r="AB101" s="8" t="s">
        <v>133</v>
      </c>
      <c r="AC101" s="8" t="s">
        <v>986</v>
      </c>
      <c r="AD101" s="8" t="s">
        <v>399</v>
      </c>
      <c r="AE101" s="18"/>
      <c r="AF101" s="18"/>
    </row>
    <row r="102" spans="1:32" ht="99" hidden="1" x14ac:dyDescent="0.25">
      <c r="A102" s="18" t="s">
        <v>813</v>
      </c>
      <c r="B102" s="8" t="s">
        <v>133</v>
      </c>
      <c r="C102" s="34">
        <v>143</v>
      </c>
      <c r="D102" s="8" t="s">
        <v>1067</v>
      </c>
      <c r="E102" s="8"/>
      <c r="F102" s="8"/>
      <c r="G102" s="8" t="s">
        <v>1134</v>
      </c>
      <c r="H102" s="8" t="s">
        <v>194</v>
      </c>
      <c r="I102" s="8" t="s">
        <v>106</v>
      </c>
      <c r="J102" s="18" t="s">
        <v>74</v>
      </c>
      <c r="K102" s="43">
        <v>4</v>
      </c>
      <c r="L102" s="18" t="s">
        <v>50</v>
      </c>
      <c r="M102" s="8">
        <v>4</v>
      </c>
      <c r="N102" s="8" t="s">
        <v>154</v>
      </c>
      <c r="O102" s="8" t="s">
        <v>1182</v>
      </c>
      <c r="P102" s="8" t="s">
        <v>54</v>
      </c>
      <c r="Q102" s="8">
        <v>0</v>
      </c>
      <c r="R102" s="8" t="s">
        <v>72</v>
      </c>
      <c r="S102" s="36"/>
      <c r="T102" s="5">
        <v>500000000</v>
      </c>
      <c r="U102" s="5">
        <f t="shared" si="8"/>
        <v>500000000</v>
      </c>
      <c r="V102" s="18" t="s">
        <v>42</v>
      </c>
      <c r="W102" s="5" t="s">
        <v>43</v>
      </c>
      <c r="X102" s="8" t="s">
        <v>196</v>
      </c>
      <c r="Y102" s="8">
        <v>5111150</v>
      </c>
      <c r="Z102" s="8" t="s">
        <v>197</v>
      </c>
      <c r="AA102" s="8"/>
      <c r="AB102" s="8" t="s">
        <v>133</v>
      </c>
      <c r="AC102" s="8" t="s">
        <v>986</v>
      </c>
      <c r="AD102" s="8" t="s">
        <v>399</v>
      </c>
      <c r="AE102" s="18"/>
      <c r="AF102" s="18"/>
    </row>
    <row r="103" spans="1:32" ht="82.5" hidden="1" x14ac:dyDescent="0.25">
      <c r="A103" s="18" t="s">
        <v>814</v>
      </c>
      <c r="B103" s="8" t="s">
        <v>133</v>
      </c>
      <c r="C103" s="34">
        <v>144</v>
      </c>
      <c r="D103" s="8">
        <v>72151600</v>
      </c>
      <c r="E103" s="8"/>
      <c r="F103" s="8"/>
      <c r="G103" s="8" t="s">
        <v>1135</v>
      </c>
      <c r="H103" s="8" t="s">
        <v>726</v>
      </c>
      <c r="I103" s="8" t="s">
        <v>106</v>
      </c>
      <c r="J103" s="18" t="s">
        <v>74</v>
      </c>
      <c r="K103" s="43">
        <v>4</v>
      </c>
      <c r="L103" s="18" t="s">
        <v>79</v>
      </c>
      <c r="M103" s="8">
        <v>7</v>
      </c>
      <c r="N103" s="8" t="s">
        <v>154</v>
      </c>
      <c r="O103" s="8" t="s">
        <v>1182</v>
      </c>
      <c r="P103" s="8" t="s">
        <v>54</v>
      </c>
      <c r="Q103" s="8">
        <v>0</v>
      </c>
      <c r="R103" s="8" t="s">
        <v>72</v>
      </c>
      <c r="S103" s="36"/>
      <c r="T103" s="5">
        <v>20000000</v>
      </c>
      <c r="U103" s="5">
        <f t="shared" si="8"/>
        <v>20000000</v>
      </c>
      <c r="V103" s="18" t="s">
        <v>42</v>
      </c>
      <c r="W103" s="5" t="s">
        <v>43</v>
      </c>
      <c r="X103" s="8" t="s">
        <v>185</v>
      </c>
      <c r="Y103" s="8">
        <v>5111150</v>
      </c>
      <c r="Z103" s="8" t="s">
        <v>186</v>
      </c>
      <c r="AA103" s="8"/>
      <c r="AB103" s="8" t="s">
        <v>133</v>
      </c>
      <c r="AC103" s="8" t="s">
        <v>986</v>
      </c>
      <c r="AD103" s="8" t="s">
        <v>399</v>
      </c>
      <c r="AE103" s="18"/>
      <c r="AF103" s="18"/>
    </row>
    <row r="104" spans="1:32" ht="66" hidden="1" x14ac:dyDescent="0.25">
      <c r="A104" s="18" t="s">
        <v>815</v>
      </c>
      <c r="B104" s="8" t="s">
        <v>133</v>
      </c>
      <c r="C104" s="34">
        <v>145</v>
      </c>
      <c r="D104" s="8" t="s">
        <v>203</v>
      </c>
      <c r="E104" s="8"/>
      <c r="F104" s="8"/>
      <c r="G104" s="8" t="s">
        <v>1136</v>
      </c>
      <c r="H104" s="8" t="s">
        <v>204</v>
      </c>
      <c r="I104" s="8" t="s">
        <v>106</v>
      </c>
      <c r="J104" s="18" t="s">
        <v>74</v>
      </c>
      <c r="K104" s="43">
        <v>4</v>
      </c>
      <c r="L104" s="18" t="s">
        <v>79</v>
      </c>
      <c r="M104" s="8">
        <v>6</v>
      </c>
      <c r="N104" s="8" t="s">
        <v>388</v>
      </c>
      <c r="O104" s="8" t="s">
        <v>1179</v>
      </c>
      <c r="P104" s="8" t="s">
        <v>54</v>
      </c>
      <c r="Q104" s="8">
        <v>0</v>
      </c>
      <c r="R104" s="8" t="s">
        <v>72</v>
      </c>
      <c r="S104" s="36"/>
      <c r="T104" s="5">
        <v>50000000</v>
      </c>
      <c r="U104" s="5">
        <f t="shared" si="8"/>
        <v>50000000</v>
      </c>
      <c r="V104" s="18" t="s">
        <v>42</v>
      </c>
      <c r="W104" s="5" t="s">
        <v>43</v>
      </c>
      <c r="X104" s="8" t="s">
        <v>170</v>
      </c>
      <c r="Y104" s="8">
        <v>5111150</v>
      </c>
      <c r="Z104" s="8" t="s">
        <v>171</v>
      </c>
      <c r="AA104" s="8"/>
      <c r="AB104" s="8" t="s">
        <v>133</v>
      </c>
      <c r="AC104" s="8" t="s">
        <v>986</v>
      </c>
      <c r="AD104" s="8" t="s">
        <v>399</v>
      </c>
      <c r="AE104" s="18"/>
      <c r="AF104" s="18"/>
    </row>
    <row r="105" spans="1:32" ht="82.5" hidden="1" x14ac:dyDescent="0.25">
      <c r="A105" s="18" t="s">
        <v>816</v>
      </c>
      <c r="B105" s="8" t="s">
        <v>133</v>
      </c>
      <c r="C105" s="34">
        <v>146</v>
      </c>
      <c r="D105" s="8" t="s">
        <v>205</v>
      </c>
      <c r="E105" s="8"/>
      <c r="F105" s="8"/>
      <c r="G105" s="8" t="s">
        <v>1137</v>
      </c>
      <c r="H105" s="8" t="s">
        <v>727</v>
      </c>
      <c r="I105" s="8" t="s">
        <v>106</v>
      </c>
      <c r="J105" s="18" t="s">
        <v>74</v>
      </c>
      <c r="K105" s="43">
        <v>4</v>
      </c>
      <c r="L105" s="18" t="s">
        <v>79</v>
      </c>
      <c r="M105" s="8">
        <v>6</v>
      </c>
      <c r="N105" s="8" t="s">
        <v>154</v>
      </c>
      <c r="O105" s="8" t="s">
        <v>1182</v>
      </c>
      <c r="P105" s="8" t="s">
        <v>54</v>
      </c>
      <c r="Q105" s="8">
        <v>0</v>
      </c>
      <c r="R105" s="8" t="s">
        <v>72</v>
      </c>
      <c r="S105" s="36"/>
      <c r="T105" s="5">
        <v>700000000</v>
      </c>
      <c r="U105" s="5">
        <f t="shared" si="8"/>
        <v>700000000</v>
      </c>
      <c r="V105" s="18" t="s">
        <v>42</v>
      </c>
      <c r="W105" s="5" t="s">
        <v>43</v>
      </c>
      <c r="X105" s="8" t="s">
        <v>162</v>
      </c>
      <c r="Y105" s="8">
        <v>5111150</v>
      </c>
      <c r="Z105" s="8" t="s">
        <v>186</v>
      </c>
      <c r="AA105" s="8"/>
      <c r="AB105" s="8" t="s">
        <v>133</v>
      </c>
      <c r="AC105" s="8" t="s">
        <v>986</v>
      </c>
      <c r="AD105" s="8" t="s">
        <v>399</v>
      </c>
      <c r="AE105" s="18"/>
      <c r="AF105" s="18"/>
    </row>
    <row r="106" spans="1:32" ht="66" hidden="1" x14ac:dyDescent="0.25">
      <c r="A106" s="18" t="s">
        <v>817</v>
      </c>
      <c r="B106" s="8" t="s">
        <v>133</v>
      </c>
      <c r="C106" s="34">
        <v>147</v>
      </c>
      <c r="D106" s="8" t="s">
        <v>1169</v>
      </c>
      <c r="E106" s="8"/>
      <c r="F106" s="8"/>
      <c r="G106" s="8" t="s">
        <v>1138</v>
      </c>
      <c r="H106" s="8" t="s">
        <v>176</v>
      </c>
      <c r="I106" s="8" t="s">
        <v>106</v>
      </c>
      <c r="J106" s="18" t="s">
        <v>74</v>
      </c>
      <c r="K106" s="43">
        <v>4</v>
      </c>
      <c r="L106" s="18" t="s">
        <v>47</v>
      </c>
      <c r="M106" s="8">
        <v>3</v>
      </c>
      <c r="N106" s="8" t="s">
        <v>154</v>
      </c>
      <c r="O106" s="8" t="s">
        <v>1182</v>
      </c>
      <c r="P106" s="8" t="s">
        <v>54</v>
      </c>
      <c r="Q106" s="8">
        <v>0</v>
      </c>
      <c r="R106" s="8" t="s">
        <v>72</v>
      </c>
      <c r="S106" s="36"/>
      <c r="T106" s="5">
        <v>750000000</v>
      </c>
      <c r="U106" s="5">
        <f t="shared" si="8"/>
        <v>750000000</v>
      </c>
      <c r="V106" s="18" t="s">
        <v>42</v>
      </c>
      <c r="W106" s="5" t="s">
        <v>43</v>
      </c>
      <c r="X106" s="8" t="s">
        <v>742</v>
      </c>
      <c r="Y106" s="8">
        <v>5111150</v>
      </c>
      <c r="Z106" s="8" t="s">
        <v>743</v>
      </c>
      <c r="AA106" s="8"/>
      <c r="AB106" s="8" t="s">
        <v>133</v>
      </c>
      <c r="AC106" s="8" t="s">
        <v>986</v>
      </c>
      <c r="AD106" s="8" t="s">
        <v>399</v>
      </c>
      <c r="AE106" s="18"/>
      <c r="AF106" s="18"/>
    </row>
    <row r="107" spans="1:32" ht="109.5" hidden="1" customHeight="1" x14ac:dyDescent="0.25">
      <c r="A107" s="18" t="s">
        <v>818</v>
      </c>
      <c r="B107" s="8" t="s">
        <v>133</v>
      </c>
      <c r="C107" s="34">
        <v>148</v>
      </c>
      <c r="D107" s="8" t="s">
        <v>184</v>
      </c>
      <c r="E107" s="8"/>
      <c r="F107" s="8"/>
      <c r="G107" s="8" t="s">
        <v>1139</v>
      </c>
      <c r="H107" s="8" t="s">
        <v>217</v>
      </c>
      <c r="I107" s="8" t="s">
        <v>106</v>
      </c>
      <c r="J107" s="18" t="s">
        <v>74</v>
      </c>
      <c r="K107" s="43">
        <v>4</v>
      </c>
      <c r="L107" s="18" t="s">
        <v>77</v>
      </c>
      <c r="M107" s="8">
        <v>12</v>
      </c>
      <c r="N107" s="8" t="s">
        <v>183</v>
      </c>
      <c r="O107" s="8" t="s">
        <v>1175</v>
      </c>
      <c r="P107" s="8" t="s">
        <v>54</v>
      </c>
      <c r="Q107" s="8">
        <v>0</v>
      </c>
      <c r="R107" s="8" t="s">
        <v>72</v>
      </c>
      <c r="S107" s="36">
        <v>144000000</v>
      </c>
      <c r="T107" s="5">
        <f>S107*12</f>
        <v>1728000000</v>
      </c>
      <c r="U107" s="5">
        <f>S107*5</f>
        <v>720000000</v>
      </c>
      <c r="V107" s="18" t="s">
        <v>55</v>
      </c>
      <c r="W107" s="5" t="s">
        <v>202</v>
      </c>
      <c r="X107" s="8" t="s">
        <v>164</v>
      </c>
      <c r="Y107" s="8">
        <v>5111150</v>
      </c>
      <c r="Z107" s="8" t="s">
        <v>165</v>
      </c>
      <c r="AA107" s="8"/>
      <c r="AB107" s="8" t="s">
        <v>133</v>
      </c>
      <c r="AC107" s="8" t="s">
        <v>986</v>
      </c>
      <c r="AD107" s="8" t="s">
        <v>399</v>
      </c>
      <c r="AE107" s="18"/>
      <c r="AF107" s="18"/>
    </row>
    <row r="108" spans="1:32" ht="82.5" hidden="1" x14ac:dyDescent="0.25">
      <c r="A108" s="18" t="s">
        <v>819</v>
      </c>
      <c r="B108" s="8" t="s">
        <v>133</v>
      </c>
      <c r="C108" s="34">
        <v>149</v>
      </c>
      <c r="D108" s="8" t="s">
        <v>1170</v>
      </c>
      <c r="E108" s="8"/>
      <c r="F108" s="8"/>
      <c r="G108" s="8" t="s">
        <v>1140</v>
      </c>
      <c r="H108" s="8" t="s">
        <v>190</v>
      </c>
      <c r="I108" s="8" t="s">
        <v>728</v>
      </c>
      <c r="J108" s="18" t="s">
        <v>76</v>
      </c>
      <c r="K108" s="43">
        <v>6</v>
      </c>
      <c r="L108" s="18" t="s">
        <v>38</v>
      </c>
      <c r="M108" s="8">
        <v>5</v>
      </c>
      <c r="N108" s="8" t="s">
        <v>744</v>
      </c>
      <c r="O108" s="8" t="s">
        <v>1177</v>
      </c>
      <c r="P108" s="8" t="s">
        <v>54</v>
      </c>
      <c r="Q108" s="8">
        <v>0</v>
      </c>
      <c r="R108" s="8" t="s">
        <v>72</v>
      </c>
      <c r="S108" s="36"/>
      <c r="T108" s="5">
        <v>19000000</v>
      </c>
      <c r="U108" s="5">
        <f>+T108</f>
        <v>19000000</v>
      </c>
      <c r="V108" s="18" t="s">
        <v>42</v>
      </c>
      <c r="W108" s="5" t="s">
        <v>43</v>
      </c>
      <c r="X108" s="8" t="s">
        <v>149</v>
      </c>
      <c r="Y108" s="8">
        <v>5111150</v>
      </c>
      <c r="Z108" s="8" t="s">
        <v>150</v>
      </c>
      <c r="AA108" s="8"/>
      <c r="AB108" s="8" t="s">
        <v>133</v>
      </c>
      <c r="AC108" s="8" t="s">
        <v>986</v>
      </c>
      <c r="AD108" s="8" t="s">
        <v>399</v>
      </c>
      <c r="AE108" s="18"/>
      <c r="AF108" s="18"/>
    </row>
    <row r="109" spans="1:32" ht="66" hidden="1" x14ac:dyDescent="0.25">
      <c r="A109" s="18" t="s">
        <v>820</v>
      </c>
      <c r="B109" s="8" t="s">
        <v>133</v>
      </c>
      <c r="C109" s="34">
        <v>150</v>
      </c>
      <c r="D109" s="8" t="s">
        <v>187</v>
      </c>
      <c r="E109" s="8"/>
      <c r="F109" s="8"/>
      <c r="G109" s="8" t="s">
        <v>188</v>
      </c>
      <c r="H109" s="8" t="s">
        <v>189</v>
      </c>
      <c r="I109" s="8" t="s">
        <v>106</v>
      </c>
      <c r="J109" s="18" t="s">
        <v>76</v>
      </c>
      <c r="K109" s="43">
        <v>6</v>
      </c>
      <c r="L109" s="18" t="s">
        <v>38</v>
      </c>
      <c r="M109" s="8">
        <v>5</v>
      </c>
      <c r="N109" s="8" t="s">
        <v>388</v>
      </c>
      <c r="O109" s="8" t="s">
        <v>1179</v>
      </c>
      <c r="P109" s="8" t="s">
        <v>54</v>
      </c>
      <c r="Q109" s="8">
        <v>0</v>
      </c>
      <c r="R109" s="8" t="s">
        <v>72</v>
      </c>
      <c r="S109" s="37"/>
      <c r="T109" s="5">
        <v>20000000</v>
      </c>
      <c r="U109" s="5">
        <f>+T109</f>
        <v>20000000</v>
      </c>
      <c r="V109" s="18" t="s">
        <v>42</v>
      </c>
      <c r="W109" s="5" t="s">
        <v>43</v>
      </c>
      <c r="X109" s="8" t="s">
        <v>731</v>
      </c>
      <c r="Y109" s="8">
        <v>5111150</v>
      </c>
      <c r="Z109" s="12" t="s">
        <v>745</v>
      </c>
      <c r="AA109" s="8"/>
      <c r="AB109" s="8" t="s">
        <v>178</v>
      </c>
      <c r="AC109" s="8" t="s">
        <v>986</v>
      </c>
      <c r="AD109" s="8" t="s">
        <v>399</v>
      </c>
      <c r="AE109" s="18"/>
      <c r="AF109" s="18"/>
    </row>
    <row r="110" spans="1:32" ht="49.5" hidden="1" x14ac:dyDescent="0.25">
      <c r="A110" s="18" t="s">
        <v>821</v>
      </c>
      <c r="B110" s="8" t="s">
        <v>133</v>
      </c>
      <c r="C110" s="34">
        <v>151</v>
      </c>
      <c r="D110" s="8" t="s">
        <v>218</v>
      </c>
      <c r="E110" s="8"/>
      <c r="F110" s="8"/>
      <c r="G110" s="8" t="s">
        <v>729</v>
      </c>
      <c r="H110" s="8" t="s">
        <v>730</v>
      </c>
      <c r="I110" s="8" t="s">
        <v>106</v>
      </c>
      <c r="J110" s="18" t="s">
        <v>50</v>
      </c>
      <c r="K110" s="43">
        <v>9</v>
      </c>
      <c r="L110" s="18" t="s">
        <v>38</v>
      </c>
      <c r="M110" s="8">
        <v>2</v>
      </c>
      <c r="N110" s="8" t="s">
        <v>130</v>
      </c>
      <c r="O110" s="8" t="s">
        <v>1177</v>
      </c>
      <c r="P110" s="8" t="s">
        <v>54</v>
      </c>
      <c r="Q110" s="8">
        <v>0</v>
      </c>
      <c r="R110" s="8" t="s">
        <v>72</v>
      </c>
      <c r="S110" s="37"/>
      <c r="T110" s="5">
        <v>20000000</v>
      </c>
      <c r="U110" s="5">
        <f>+T110</f>
        <v>20000000</v>
      </c>
      <c r="V110" s="18" t="s">
        <v>42</v>
      </c>
      <c r="W110" s="5" t="s">
        <v>43</v>
      </c>
      <c r="X110" s="8" t="s">
        <v>423</v>
      </c>
      <c r="Y110" s="8">
        <v>5111150</v>
      </c>
      <c r="Z110" s="8" t="s">
        <v>737</v>
      </c>
      <c r="AA110" s="8"/>
      <c r="AB110" s="8" t="s">
        <v>738</v>
      </c>
      <c r="AC110" s="8" t="s">
        <v>986</v>
      </c>
      <c r="AD110" s="8" t="s">
        <v>399</v>
      </c>
      <c r="AE110" s="18"/>
      <c r="AF110" s="18"/>
    </row>
    <row r="111" spans="1:32" ht="111.75" hidden="1" customHeight="1" x14ac:dyDescent="0.25">
      <c r="A111" s="18" t="s">
        <v>822</v>
      </c>
      <c r="B111" s="8" t="s">
        <v>133</v>
      </c>
      <c r="C111" s="34">
        <v>152</v>
      </c>
      <c r="D111" s="8" t="s">
        <v>215</v>
      </c>
      <c r="E111" s="8"/>
      <c r="F111" s="8"/>
      <c r="G111" s="8" t="s">
        <v>1141</v>
      </c>
      <c r="H111" s="8" t="s">
        <v>216</v>
      </c>
      <c r="I111" s="8"/>
      <c r="J111" s="18" t="s">
        <v>50</v>
      </c>
      <c r="K111" s="43">
        <v>9</v>
      </c>
      <c r="L111" s="18" t="s">
        <v>38</v>
      </c>
      <c r="M111" s="8">
        <v>2</v>
      </c>
      <c r="N111" s="8" t="s">
        <v>388</v>
      </c>
      <c r="O111" s="8" t="s">
        <v>1179</v>
      </c>
      <c r="P111" s="8" t="s">
        <v>54</v>
      </c>
      <c r="Q111" s="8">
        <v>0</v>
      </c>
      <c r="R111" s="8" t="s">
        <v>72</v>
      </c>
      <c r="S111" s="36"/>
      <c r="T111" s="5">
        <v>60000000</v>
      </c>
      <c r="U111" s="5">
        <f>+T111</f>
        <v>60000000</v>
      </c>
      <c r="V111" s="18" t="s">
        <v>42</v>
      </c>
      <c r="W111" s="5" t="s">
        <v>43</v>
      </c>
      <c r="X111" s="8" t="s">
        <v>196</v>
      </c>
      <c r="Y111" s="8">
        <v>5111150</v>
      </c>
      <c r="Z111" s="8" t="s">
        <v>197</v>
      </c>
      <c r="AA111" s="8"/>
      <c r="AB111" s="8" t="s">
        <v>133</v>
      </c>
      <c r="AC111" s="8" t="s">
        <v>986</v>
      </c>
      <c r="AD111" s="8" t="s">
        <v>399</v>
      </c>
      <c r="AE111" s="18"/>
      <c r="AF111" s="18"/>
    </row>
    <row r="112" spans="1:32" s="6" customFormat="1" ht="129" hidden="1" customHeight="1" x14ac:dyDescent="0.3">
      <c r="A112" s="18" t="s">
        <v>1085</v>
      </c>
      <c r="B112" s="8" t="s">
        <v>133</v>
      </c>
      <c r="C112" s="34">
        <v>153</v>
      </c>
      <c r="D112" s="2" t="s">
        <v>1164</v>
      </c>
      <c r="E112" s="8"/>
      <c r="F112" s="8"/>
      <c r="G112" s="8" t="s">
        <v>1104</v>
      </c>
      <c r="H112" s="8" t="s">
        <v>35</v>
      </c>
      <c r="I112" s="8"/>
      <c r="J112" s="8" t="s">
        <v>37</v>
      </c>
      <c r="K112" s="41">
        <v>1</v>
      </c>
      <c r="L112" s="18" t="s">
        <v>66</v>
      </c>
      <c r="M112" s="8">
        <v>4</v>
      </c>
      <c r="N112" s="8" t="s">
        <v>39</v>
      </c>
      <c r="O112" s="8" t="s">
        <v>1177</v>
      </c>
      <c r="P112" s="8" t="s">
        <v>54</v>
      </c>
      <c r="Q112" s="8">
        <v>0</v>
      </c>
      <c r="R112" s="8" t="s">
        <v>72</v>
      </c>
      <c r="S112" s="36">
        <v>10000000</v>
      </c>
      <c r="T112" s="14">
        <f>S112*M112</f>
        <v>40000000</v>
      </c>
      <c r="U112" s="5">
        <f>+T112</f>
        <v>40000000</v>
      </c>
      <c r="V112" s="5" t="s">
        <v>42</v>
      </c>
      <c r="W112" s="8" t="s">
        <v>43</v>
      </c>
      <c r="X112" s="8" t="s">
        <v>49</v>
      </c>
      <c r="Y112" s="8">
        <v>5111150</v>
      </c>
      <c r="Z112" s="9" t="s">
        <v>425</v>
      </c>
      <c r="AA112" s="7"/>
      <c r="AB112" s="8" t="s">
        <v>48</v>
      </c>
      <c r="AC112" s="8" t="s">
        <v>986</v>
      </c>
      <c r="AD112" s="8" t="s">
        <v>399</v>
      </c>
      <c r="AE112" s="8"/>
      <c r="AF112" s="8"/>
    </row>
    <row r="113" spans="1:32" s="25" customFormat="1" ht="49.5" hidden="1" x14ac:dyDescent="0.25">
      <c r="A113" s="8" t="s">
        <v>1087</v>
      </c>
      <c r="B113" s="8" t="s">
        <v>133</v>
      </c>
      <c r="C113" s="34">
        <v>154</v>
      </c>
      <c r="D113" s="8" t="s">
        <v>211</v>
      </c>
      <c r="E113" s="8"/>
      <c r="F113" s="8"/>
      <c r="G113" s="8" t="s">
        <v>1086</v>
      </c>
      <c r="H113" s="8" t="s">
        <v>212</v>
      </c>
      <c r="I113" s="8" t="s">
        <v>106</v>
      </c>
      <c r="J113" s="8" t="s">
        <v>47</v>
      </c>
      <c r="K113" s="41">
        <v>8</v>
      </c>
      <c r="L113" s="8" t="s">
        <v>79</v>
      </c>
      <c r="M113" s="8">
        <v>4</v>
      </c>
      <c r="N113" s="8" t="s">
        <v>130</v>
      </c>
      <c r="O113" s="8" t="s">
        <v>1177</v>
      </c>
      <c r="P113" s="8" t="s">
        <v>54</v>
      </c>
      <c r="Q113" s="8">
        <v>0</v>
      </c>
      <c r="R113" s="8" t="s">
        <v>72</v>
      </c>
      <c r="S113" s="5"/>
      <c r="T113" s="5">
        <v>1000000000</v>
      </c>
      <c r="U113" s="5">
        <v>1400000000</v>
      </c>
      <c r="V113" s="8" t="s">
        <v>42</v>
      </c>
      <c r="W113" s="8" t="s">
        <v>43</v>
      </c>
      <c r="X113" s="8" t="s">
        <v>731</v>
      </c>
      <c r="Y113" s="8">
        <v>5111150</v>
      </c>
      <c r="Z113" s="12" t="s">
        <v>745</v>
      </c>
      <c r="AA113" s="2"/>
      <c r="AB113" s="8" t="s">
        <v>178</v>
      </c>
      <c r="AC113" s="8" t="s">
        <v>986</v>
      </c>
      <c r="AD113" s="8" t="s">
        <v>399</v>
      </c>
      <c r="AE113" s="8"/>
      <c r="AF113" s="8"/>
    </row>
    <row r="114" spans="1:32" ht="145.5" hidden="1" customHeight="1" x14ac:dyDescent="0.25">
      <c r="A114" s="8" t="s">
        <v>888</v>
      </c>
      <c r="B114" s="8" t="s">
        <v>146</v>
      </c>
      <c r="C114" s="34">
        <v>202</v>
      </c>
      <c r="D114" s="8" t="s">
        <v>1071</v>
      </c>
      <c r="E114" s="8"/>
      <c r="F114" s="8"/>
      <c r="G114" s="8" t="s">
        <v>1223</v>
      </c>
      <c r="H114" s="8" t="s">
        <v>35</v>
      </c>
      <c r="I114" s="8" t="s">
        <v>268</v>
      </c>
      <c r="J114" s="8" t="s">
        <v>37</v>
      </c>
      <c r="K114" s="41">
        <v>1</v>
      </c>
      <c r="L114" s="8" t="s">
        <v>66</v>
      </c>
      <c r="M114" s="8">
        <v>4</v>
      </c>
      <c r="N114" s="8" t="s">
        <v>39</v>
      </c>
      <c r="O114" s="8" t="s">
        <v>1177</v>
      </c>
      <c r="P114" s="8" t="s">
        <v>54</v>
      </c>
      <c r="Q114" s="8">
        <v>0</v>
      </c>
      <c r="R114" s="8" t="s">
        <v>72</v>
      </c>
      <c r="S114" s="5">
        <v>7000000</v>
      </c>
      <c r="T114" s="5">
        <f>+M114*S114</f>
        <v>28000000</v>
      </c>
      <c r="U114" s="5">
        <f t="shared" ref="U114" si="9">+T114</f>
        <v>28000000</v>
      </c>
      <c r="V114" s="8" t="s">
        <v>42</v>
      </c>
      <c r="W114" s="8" t="s">
        <v>43</v>
      </c>
      <c r="X114" s="8" t="s">
        <v>973</v>
      </c>
      <c r="Y114" s="8">
        <v>5111150</v>
      </c>
      <c r="Z114" s="9" t="s">
        <v>974</v>
      </c>
      <c r="AA114" s="8"/>
      <c r="AB114" s="8" t="s">
        <v>146</v>
      </c>
      <c r="AC114" s="8" t="s">
        <v>985</v>
      </c>
      <c r="AD114" s="8" t="s">
        <v>399</v>
      </c>
      <c r="AE114" s="8"/>
      <c r="AF114" s="8"/>
    </row>
    <row r="115" spans="1:32" ht="132" hidden="1" x14ac:dyDescent="0.25">
      <c r="A115" s="8" t="s">
        <v>926</v>
      </c>
      <c r="B115" s="8" t="s">
        <v>146</v>
      </c>
      <c r="C115" s="34">
        <v>240</v>
      </c>
      <c r="D115" s="8" t="s">
        <v>1072</v>
      </c>
      <c r="E115" s="8"/>
      <c r="F115" s="8"/>
      <c r="G115" s="8" t="s">
        <v>1224</v>
      </c>
      <c r="H115" s="8" t="s">
        <v>35</v>
      </c>
      <c r="I115" s="8" t="s">
        <v>353</v>
      </c>
      <c r="J115" s="8" t="s">
        <v>37</v>
      </c>
      <c r="K115" s="41">
        <v>1</v>
      </c>
      <c r="L115" s="8" t="s">
        <v>66</v>
      </c>
      <c r="M115" s="8">
        <v>4</v>
      </c>
      <c r="N115" s="8" t="s">
        <v>39</v>
      </c>
      <c r="O115" s="8" t="s">
        <v>1177</v>
      </c>
      <c r="P115" s="8" t="s">
        <v>54</v>
      </c>
      <c r="Q115" s="8">
        <v>0</v>
      </c>
      <c r="R115" s="8" t="s">
        <v>72</v>
      </c>
      <c r="S115" s="5">
        <v>7000000</v>
      </c>
      <c r="T115" s="5">
        <f>+M115*S115</f>
        <v>28000000</v>
      </c>
      <c r="U115" s="5">
        <f t="shared" ref="U115" si="10">+T115</f>
        <v>28000000</v>
      </c>
      <c r="V115" s="8" t="s">
        <v>42</v>
      </c>
      <c r="W115" s="8" t="s">
        <v>43</v>
      </c>
      <c r="X115" s="8" t="s">
        <v>397</v>
      </c>
      <c r="Y115" s="8">
        <v>5111150</v>
      </c>
      <c r="Z115" s="9" t="s">
        <v>398</v>
      </c>
      <c r="AA115" s="2"/>
      <c r="AB115" s="8" t="s">
        <v>146</v>
      </c>
      <c r="AC115" s="8" t="s">
        <v>985</v>
      </c>
      <c r="AD115" s="8" t="s">
        <v>399</v>
      </c>
      <c r="AE115" s="8"/>
      <c r="AF115" s="8"/>
    </row>
    <row r="116" spans="1:32" ht="115.5" hidden="1" x14ac:dyDescent="0.25">
      <c r="A116" s="8" t="s">
        <v>938</v>
      </c>
      <c r="B116" s="8" t="s">
        <v>146</v>
      </c>
      <c r="C116" s="34">
        <v>255</v>
      </c>
      <c r="D116" s="8" t="s">
        <v>1073</v>
      </c>
      <c r="E116" s="8"/>
      <c r="F116" s="8"/>
      <c r="G116" s="8" t="s">
        <v>971</v>
      </c>
      <c r="H116" s="8" t="s">
        <v>1144</v>
      </c>
      <c r="I116" s="8" t="s">
        <v>52</v>
      </c>
      <c r="J116" s="8" t="s">
        <v>37</v>
      </c>
      <c r="K116" s="41">
        <v>1</v>
      </c>
      <c r="L116" s="8" t="s">
        <v>66</v>
      </c>
      <c r="M116" s="8">
        <v>4</v>
      </c>
      <c r="N116" s="8" t="s">
        <v>39</v>
      </c>
      <c r="O116" s="8" t="s">
        <v>1177</v>
      </c>
      <c r="P116" s="8" t="s">
        <v>54</v>
      </c>
      <c r="Q116" s="8">
        <v>0</v>
      </c>
      <c r="R116" s="8" t="s">
        <v>72</v>
      </c>
      <c r="S116" s="5">
        <v>2500000</v>
      </c>
      <c r="T116" s="5">
        <f t="shared" ref="T116:T125" si="11">+M116*S116</f>
        <v>10000000</v>
      </c>
      <c r="U116" s="5">
        <f t="shared" ref="U116:U160" si="12">+T116</f>
        <v>10000000</v>
      </c>
      <c r="V116" s="8" t="s">
        <v>42</v>
      </c>
      <c r="W116" s="8" t="s">
        <v>43</v>
      </c>
      <c r="X116" s="8" t="s">
        <v>1110</v>
      </c>
      <c r="Y116" s="8">
        <v>5111150</v>
      </c>
      <c r="Z116" s="9" t="s">
        <v>1111</v>
      </c>
      <c r="AA116" s="8"/>
      <c r="AB116" s="8" t="s">
        <v>146</v>
      </c>
      <c r="AC116" s="8" t="s">
        <v>985</v>
      </c>
      <c r="AD116" s="8" t="s">
        <v>399</v>
      </c>
      <c r="AE116" s="8"/>
      <c r="AF116" s="8"/>
    </row>
    <row r="117" spans="1:32" ht="130.5" hidden="1" customHeight="1" x14ac:dyDescent="0.25">
      <c r="A117" s="8" t="s">
        <v>939</v>
      </c>
      <c r="B117" s="8" t="s">
        <v>146</v>
      </c>
      <c r="C117" s="34">
        <v>256</v>
      </c>
      <c r="D117" s="8" t="s">
        <v>1073</v>
      </c>
      <c r="E117" s="8"/>
      <c r="F117" s="8"/>
      <c r="G117" s="8" t="s">
        <v>971</v>
      </c>
      <c r="H117" s="8" t="s">
        <v>44</v>
      </c>
      <c r="I117" s="8" t="s">
        <v>52</v>
      </c>
      <c r="J117" s="8" t="s">
        <v>63</v>
      </c>
      <c r="K117" s="41">
        <v>2</v>
      </c>
      <c r="L117" s="8" t="s">
        <v>38</v>
      </c>
      <c r="M117" s="8">
        <v>10</v>
      </c>
      <c r="N117" s="8" t="s">
        <v>39</v>
      </c>
      <c r="O117" s="8" t="s">
        <v>1177</v>
      </c>
      <c r="P117" s="8" t="s">
        <v>54</v>
      </c>
      <c r="Q117" s="8">
        <v>0</v>
      </c>
      <c r="R117" s="8" t="s">
        <v>72</v>
      </c>
      <c r="S117" s="5">
        <v>2500000</v>
      </c>
      <c r="T117" s="5">
        <f t="shared" si="11"/>
        <v>25000000</v>
      </c>
      <c r="U117" s="5">
        <f t="shared" si="12"/>
        <v>25000000</v>
      </c>
      <c r="V117" s="8" t="s">
        <v>42</v>
      </c>
      <c r="W117" s="8" t="s">
        <v>43</v>
      </c>
      <c r="X117" s="8" t="s">
        <v>353</v>
      </c>
      <c r="Y117" s="8">
        <v>5111150</v>
      </c>
      <c r="Z117" s="9" t="s">
        <v>400</v>
      </c>
      <c r="AA117" s="8"/>
      <c r="AB117" s="8" t="s">
        <v>146</v>
      </c>
      <c r="AC117" s="8" t="s">
        <v>985</v>
      </c>
      <c r="AD117" s="8" t="s">
        <v>399</v>
      </c>
      <c r="AE117" s="8"/>
      <c r="AF117" s="8"/>
    </row>
    <row r="118" spans="1:32" ht="120.75" hidden="1" customHeight="1" x14ac:dyDescent="0.25">
      <c r="A118" s="8" t="s">
        <v>940</v>
      </c>
      <c r="B118" s="8" t="s">
        <v>146</v>
      </c>
      <c r="C118" s="34">
        <v>257</v>
      </c>
      <c r="D118" s="8" t="s">
        <v>1074</v>
      </c>
      <c r="E118" s="8"/>
      <c r="F118" s="8"/>
      <c r="G118" s="8" t="s">
        <v>495</v>
      </c>
      <c r="H118" s="8" t="s">
        <v>1145</v>
      </c>
      <c r="I118" s="8" t="s">
        <v>52</v>
      </c>
      <c r="J118" s="8" t="s">
        <v>37</v>
      </c>
      <c r="K118" s="41">
        <v>1</v>
      </c>
      <c r="L118" s="8" t="s">
        <v>66</v>
      </c>
      <c r="M118" s="8">
        <v>4</v>
      </c>
      <c r="N118" s="8" t="s">
        <v>39</v>
      </c>
      <c r="O118" s="8" t="s">
        <v>1177</v>
      </c>
      <c r="P118" s="8" t="s">
        <v>54</v>
      </c>
      <c r="Q118" s="8">
        <v>0</v>
      </c>
      <c r="R118" s="8" t="s">
        <v>72</v>
      </c>
      <c r="S118" s="5">
        <v>4000000</v>
      </c>
      <c r="T118" s="5">
        <f t="shared" si="11"/>
        <v>16000000</v>
      </c>
      <c r="U118" s="5">
        <f t="shared" si="12"/>
        <v>16000000</v>
      </c>
      <c r="V118" s="8" t="s">
        <v>42</v>
      </c>
      <c r="W118" s="8" t="s">
        <v>43</v>
      </c>
      <c r="X118" s="8" t="s">
        <v>1110</v>
      </c>
      <c r="Y118" s="8">
        <v>5111150</v>
      </c>
      <c r="Z118" s="9" t="s">
        <v>1111</v>
      </c>
      <c r="AA118" s="8"/>
      <c r="AB118" s="8" t="s">
        <v>146</v>
      </c>
      <c r="AC118" s="8" t="s">
        <v>985</v>
      </c>
      <c r="AD118" s="8" t="s">
        <v>399</v>
      </c>
      <c r="AE118" s="8"/>
      <c r="AF118" s="8"/>
    </row>
    <row r="119" spans="1:32" ht="141" hidden="1" customHeight="1" x14ac:dyDescent="0.25">
      <c r="A119" s="8" t="s">
        <v>941</v>
      </c>
      <c r="B119" s="8" t="s">
        <v>146</v>
      </c>
      <c r="C119" s="34">
        <v>258</v>
      </c>
      <c r="D119" s="8">
        <v>80111600</v>
      </c>
      <c r="E119" s="8"/>
      <c r="F119" s="8"/>
      <c r="G119" s="8" t="s">
        <v>496</v>
      </c>
      <c r="H119" s="8" t="s">
        <v>1146</v>
      </c>
      <c r="I119" s="8" t="s">
        <v>52</v>
      </c>
      <c r="J119" s="8" t="s">
        <v>37</v>
      </c>
      <c r="K119" s="41">
        <v>1</v>
      </c>
      <c r="L119" s="8" t="s">
        <v>66</v>
      </c>
      <c r="M119" s="8">
        <v>4</v>
      </c>
      <c r="N119" s="8" t="s">
        <v>39</v>
      </c>
      <c r="O119" s="8" t="s">
        <v>1177</v>
      </c>
      <c r="P119" s="8" t="s">
        <v>54</v>
      </c>
      <c r="Q119" s="8">
        <v>0</v>
      </c>
      <c r="R119" s="8" t="s">
        <v>72</v>
      </c>
      <c r="S119" s="5">
        <v>7000000</v>
      </c>
      <c r="T119" s="5">
        <f t="shared" si="11"/>
        <v>28000000</v>
      </c>
      <c r="U119" s="5">
        <f t="shared" si="12"/>
        <v>28000000</v>
      </c>
      <c r="V119" s="8" t="s">
        <v>42</v>
      </c>
      <c r="W119" s="8" t="s">
        <v>43</v>
      </c>
      <c r="X119" s="8" t="s">
        <v>397</v>
      </c>
      <c r="Y119" s="8">
        <v>5111150</v>
      </c>
      <c r="Z119" s="9" t="s">
        <v>398</v>
      </c>
      <c r="AA119" s="8"/>
      <c r="AB119" s="8" t="s">
        <v>146</v>
      </c>
      <c r="AC119" s="8" t="s">
        <v>985</v>
      </c>
      <c r="AD119" s="8" t="s">
        <v>399</v>
      </c>
      <c r="AE119" s="8"/>
      <c r="AF119" s="8"/>
    </row>
    <row r="120" spans="1:32" ht="99" hidden="1" x14ac:dyDescent="0.25">
      <c r="A120" s="8" t="s">
        <v>942</v>
      </c>
      <c r="B120" s="8" t="s">
        <v>146</v>
      </c>
      <c r="C120" s="34">
        <v>259</v>
      </c>
      <c r="D120" s="8" t="s">
        <v>1075</v>
      </c>
      <c r="E120" s="8"/>
      <c r="F120" s="8"/>
      <c r="G120" s="8" t="s">
        <v>836</v>
      </c>
      <c r="H120" s="8" t="s">
        <v>1147</v>
      </c>
      <c r="I120" s="8" t="s">
        <v>52</v>
      </c>
      <c r="J120" s="8" t="s">
        <v>63</v>
      </c>
      <c r="K120" s="41">
        <v>2</v>
      </c>
      <c r="L120" s="8" t="s">
        <v>38</v>
      </c>
      <c r="M120" s="8">
        <v>10</v>
      </c>
      <c r="N120" s="8" t="s">
        <v>39</v>
      </c>
      <c r="O120" s="8" t="s">
        <v>1177</v>
      </c>
      <c r="P120" s="8" t="s">
        <v>54</v>
      </c>
      <c r="Q120" s="8">
        <v>0</v>
      </c>
      <c r="R120" s="8" t="s">
        <v>72</v>
      </c>
      <c r="S120" s="5">
        <v>7000000</v>
      </c>
      <c r="T120" s="5">
        <f t="shared" si="11"/>
        <v>70000000</v>
      </c>
      <c r="U120" s="5">
        <f t="shared" si="12"/>
        <v>70000000</v>
      </c>
      <c r="V120" s="8" t="s">
        <v>42</v>
      </c>
      <c r="W120" s="8" t="s">
        <v>43</v>
      </c>
      <c r="X120" s="8" t="s">
        <v>397</v>
      </c>
      <c r="Y120" s="8">
        <v>5111150</v>
      </c>
      <c r="Z120" s="9" t="s">
        <v>398</v>
      </c>
      <c r="AA120" s="8"/>
      <c r="AB120" s="8" t="s">
        <v>146</v>
      </c>
      <c r="AC120" s="8" t="s">
        <v>985</v>
      </c>
      <c r="AD120" s="8" t="s">
        <v>399</v>
      </c>
      <c r="AE120" s="8"/>
      <c r="AF120" s="8"/>
    </row>
    <row r="121" spans="1:32" ht="99" hidden="1" x14ac:dyDescent="0.25">
      <c r="A121" s="8" t="s">
        <v>943</v>
      </c>
      <c r="B121" s="8" t="s">
        <v>146</v>
      </c>
      <c r="C121" s="34">
        <v>260</v>
      </c>
      <c r="D121" s="8" t="s">
        <v>1075</v>
      </c>
      <c r="E121" s="8"/>
      <c r="F121" s="8"/>
      <c r="G121" s="8" t="s">
        <v>497</v>
      </c>
      <c r="H121" s="8" t="s">
        <v>35</v>
      </c>
      <c r="I121" s="8" t="s">
        <v>1148</v>
      </c>
      <c r="J121" s="8" t="s">
        <v>37</v>
      </c>
      <c r="K121" s="41">
        <v>1</v>
      </c>
      <c r="L121" s="8" t="s">
        <v>66</v>
      </c>
      <c r="M121" s="8">
        <v>4</v>
      </c>
      <c r="N121" s="8" t="s">
        <v>39</v>
      </c>
      <c r="O121" s="8" t="s">
        <v>1177</v>
      </c>
      <c r="P121" s="8" t="s">
        <v>54</v>
      </c>
      <c r="Q121" s="8">
        <v>0</v>
      </c>
      <c r="R121" s="8" t="s">
        <v>72</v>
      </c>
      <c r="S121" s="5">
        <v>7000000</v>
      </c>
      <c r="T121" s="5">
        <f t="shared" si="11"/>
        <v>28000000</v>
      </c>
      <c r="U121" s="5">
        <f t="shared" si="12"/>
        <v>28000000</v>
      </c>
      <c r="V121" s="8" t="s">
        <v>42</v>
      </c>
      <c r="W121" s="8" t="s">
        <v>43</v>
      </c>
      <c r="X121" s="8" t="s">
        <v>493</v>
      </c>
      <c r="Y121" s="8">
        <v>5111150</v>
      </c>
      <c r="Z121" s="9" t="s">
        <v>494</v>
      </c>
      <c r="AA121" s="8"/>
      <c r="AB121" s="8" t="s">
        <v>146</v>
      </c>
      <c r="AC121" s="8" t="s">
        <v>985</v>
      </c>
      <c r="AD121" s="8" t="s">
        <v>399</v>
      </c>
      <c r="AE121" s="8"/>
      <c r="AF121" s="8"/>
    </row>
    <row r="122" spans="1:32" ht="82.5" hidden="1" x14ac:dyDescent="0.25">
      <c r="A122" s="8" t="s">
        <v>944</v>
      </c>
      <c r="B122" s="8" t="s">
        <v>146</v>
      </c>
      <c r="C122" s="34">
        <v>261</v>
      </c>
      <c r="D122" s="8" t="s">
        <v>1076</v>
      </c>
      <c r="E122" s="8"/>
      <c r="F122" s="8"/>
      <c r="G122" s="8" t="s">
        <v>837</v>
      </c>
      <c r="H122" s="8" t="s">
        <v>35</v>
      </c>
      <c r="I122" s="8" t="s">
        <v>52</v>
      </c>
      <c r="J122" s="8" t="s">
        <v>37</v>
      </c>
      <c r="K122" s="41">
        <v>1</v>
      </c>
      <c r="L122" s="8" t="s">
        <v>66</v>
      </c>
      <c r="M122" s="8">
        <v>4</v>
      </c>
      <c r="N122" s="8" t="s">
        <v>39</v>
      </c>
      <c r="O122" s="8" t="s">
        <v>1177</v>
      </c>
      <c r="P122" s="8" t="s">
        <v>54</v>
      </c>
      <c r="Q122" s="8">
        <v>0</v>
      </c>
      <c r="R122" s="8" t="s">
        <v>72</v>
      </c>
      <c r="S122" s="5">
        <v>7000000</v>
      </c>
      <c r="T122" s="5">
        <f t="shared" si="11"/>
        <v>28000000</v>
      </c>
      <c r="U122" s="5">
        <f t="shared" si="12"/>
        <v>28000000</v>
      </c>
      <c r="V122" s="8" t="s">
        <v>42</v>
      </c>
      <c r="W122" s="8" t="s">
        <v>43</v>
      </c>
      <c r="X122" s="8" t="s">
        <v>493</v>
      </c>
      <c r="Y122" s="8">
        <v>5111150</v>
      </c>
      <c r="Z122" s="9" t="s">
        <v>494</v>
      </c>
      <c r="AA122" s="8"/>
      <c r="AB122" s="8" t="s">
        <v>146</v>
      </c>
      <c r="AC122" s="8" t="s">
        <v>985</v>
      </c>
      <c r="AD122" s="8" t="s">
        <v>399</v>
      </c>
      <c r="AE122" s="8"/>
      <c r="AF122" s="8"/>
    </row>
    <row r="123" spans="1:32" ht="82.5" hidden="1" x14ac:dyDescent="0.25">
      <c r="A123" s="8" t="s">
        <v>945</v>
      </c>
      <c r="B123" s="8" t="s">
        <v>146</v>
      </c>
      <c r="C123" s="34">
        <v>262</v>
      </c>
      <c r="D123" s="8">
        <v>80161500</v>
      </c>
      <c r="E123" s="8"/>
      <c r="F123" s="8"/>
      <c r="G123" s="8" t="s">
        <v>498</v>
      </c>
      <c r="H123" s="8" t="s">
        <v>44</v>
      </c>
      <c r="I123" s="8" t="s">
        <v>1149</v>
      </c>
      <c r="J123" s="8" t="s">
        <v>37</v>
      </c>
      <c r="K123" s="41">
        <v>1</v>
      </c>
      <c r="L123" s="8" t="s">
        <v>66</v>
      </c>
      <c r="M123" s="8">
        <v>4</v>
      </c>
      <c r="N123" s="8" t="s">
        <v>39</v>
      </c>
      <c r="O123" s="8" t="s">
        <v>1177</v>
      </c>
      <c r="P123" s="8" t="s">
        <v>54</v>
      </c>
      <c r="Q123" s="8">
        <v>0</v>
      </c>
      <c r="R123" s="8" t="s">
        <v>72</v>
      </c>
      <c r="S123" s="5">
        <v>5500000</v>
      </c>
      <c r="T123" s="5">
        <f t="shared" si="11"/>
        <v>22000000</v>
      </c>
      <c r="U123" s="5">
        <f t="shared" si="12"/>
        <v>22000000</v>
      </c>
      <c r="V123" s="8" t="s">
        <v>42</v>
      </c>
      <c r="W123" s="8" t="s">
        <v>43</v>
      </c>
      <c r="X123" s="8" t="s">
        <v>397</v>
      </c>
      <c r="Y123" s="8">
        <v>5111150</v>
      </c>
      <c r="Z123" s="9" t="s">
        <v>398</v>
      </c>
      <c r="AA123" s="8"/>
      <c r="AB123" s="8" t="s">
        <v>146</v>
      </c>
      <c r="AC123" s="8" t="s">
        <v>985</v>
      </c>
      <c r="AD123" s="8" t="s">
        <v>399</v>
      </c>
      <c r="AE123" s="8"/>
      <c r="AF123" s="8"/>
    </row>
    <row r="124" spans="1:32" ht="99" hidden="1" x14ac:dyDescent="0.25">
      <c r="A124" s="8" t="s">
        <v>946</v>
      </c>
      <c r="B124" s="8" t="s">
        <v>146</v>
      </c>
      <c r="C124" s="34">
        <v>263</v>
      </c>
      <c r="D124" s="8" t="s">
        <v>1075</v>
      </c>
      <c r="E124" s="8"/>
      <c r="F124" s="8"/>
      <c r="G124" s="8" t="s">
        <v>838</v>
      </c>
      <c r="H124" s="8" t="s">
        <v>35</v>
      </c>
      <c r="I124" s="8" t="s">
        <v>1150</v>
      </c>
      <c r="J124" s="8" t="s">
        <v>37</v>
      </c>
      <c r="K124" s="41">
        <v>1</v>
      </c>
      <c r="L124" s="8" t="s">
        <v>66</v>
      </c>
      <c r="M124" s="8">
        <v>4</v>
      </c>
      <c r="N124" s="8" t="s">
        <v>39</v>
      </c>
      <c r="O124" s="8" t="s">
        <v>1177</v>
      </c>
      <c r="P124" s="8" t="s">
        <v>54</v>
      </c>
      <c r="Q124" s="8">
        <v>0</v>
      </c>
      <c r="R124" s="8" t="s">
        <v>72</v>
      </c>
      <c r="S124" s="5">
        <v>4000000</v>
      </c>
      <c r="T124" s="5">
        <f t="shared" si="11"/>
        <v>16000000</v>
      </c>
      <c r="U124" s="5">
        <f t="shared" si="12"/>
        <v>16000000</v>
      </c>
      <c r="V124" s="8" t="s">
        <v>42</v>
      </c>
      <c r="W124" s="8" t="s">
        <v>43</v>
      </c>
      <c r="X124" s="8" t="s">
        <v>973</v>
      </c>
      <c r="Y124" s="8">
        <v>5111150</v>
      </c>
      <c r="Z124" s="9" t="s">
        <v>974</v>
      </c>
      <c r="AA124" s="8"/>
      <c r="AB124" s="8" t="s">
        <v>146</v>
      </c>
      <c r="AC124" s="8" t="s">
        <v>985</v>
      </c>
      <c r="AD124" s="8" t="s">
        <v>399</v>
      </c>
      <c r="AE124" s="8"/>
      <c r="AF124" s="8"/>
    </row>
    <row r="125" spans="1:32" ht="82.5" hidden="1" x14ac:dyDescent="0.25">
      <c r="A125" s="8" t="s">
        <v>947</v>
      </c>
      <c r="B125" s="8" t="s">
        <v>146</v>
      </c>
      <c r="C125" s="34">
        <v>264</v>
      </c>
      <c r="D125" s="8" t="s">
        <v>1077</v>
      </c>
      <c r="E125" s="8"/>
      <c r="F125" s="8"/>
      <c r="G125" s="8" t="s">
        <v>499</v>
      </c>
      <c r="H125" s="8" t="s">
        <v>35</v>
      </c>
      <c r="I125" s="8" t="s">
        <v>354</v>
      </c>
      <c r="J125" s="8" t="s">
        <v>37</v>
      </c>
      <c r="K125" s="41">
        <v>1</v>
      </c>
      <c r="L125" s="8" t="s">
        <v>66</v>
      </c>
      <c r="M125" s="8">
        <v>4</v>
      </c>
      <c r="N125" s="8" t="s">
        <v>39</v>
      </c>
      <c r="O125" s="8" t="s">
        <v>1177</v>
      </c>
      <c r="P125" s="8" t="s">
        <v>54</v>
      </c>
      <c r="Q125" s="8">
        <v>0</v>
      </c>
      <c r="R125" s="8" t="s">
        <v>72</v>
      </c>
      <c r="S125" s="5">
        <v>8000000</v>
      </c>
      <c r="T125" s="5">
        <f t="shared" si="11"/>
        <v>32000000</v>
      </c>
      <c r="U125" s="5">
        <f t="shared" si="12"/>
        <v>32000000</v>
      </c>
      <c r="V125" s="8" t="s">
        <v>42</v>
      </c>
      <c r="W125" s="8" t="s">
        <v>43</v>
      </c>
      <c r="X125" s="8" t="s">
        <v>973</v>
      </c>
      <c r="Y125" s="8">
        <v>5111150</v>
      </c>
      <c r="Z125" s="9" t="s">
        <v>974</v>
      </c>
      <c r="AA125" s="8"/>
      <c r="AB125" s="8" t="s">
        <v>146</v>
      </c>
      <c r="AC125" s="8" t="s">
        <v>985</v>
      </c>
      <c r="AD125" s="8" t="s">
        <v>399</v>
      </c>
      <c r="AE125" s="8"/>
      <c r="AF125" s="8"/>
    </row>
    <row r="126" spans="1:32" s="25" customFormat="1" ht="82.5" hidden="1" x14ac:dyDescent="0.25">
      <c r="A126" s="8" t="s">
        <v>948</v>
      </c>
      <c r="B126" s="8" t="s">
        <v>146</v>
      </c>
      <c r="C126" s="34">
        <v>265</v>
      </c>
      <c r="D126" s="8" t="s">
        <v>1172</v>
      </c>
      <c r="E126" s="8"/>
      <c r="F126" s="8"/>
      <c r="G126" s="8" t="s">
        <v>287</v>
      </c>
      <c r="H126" s="8" t="s">
        <v>286</v>
      </c>
      <c r="I126" s="8" t="s">
        <v>106</v>
      </c>
      <c r="J126" s="8" t="s">
        <v>66</v>
      </c>
      <c r="K126" s="41">
        <v>5</v>
      </c>
      <c r="L126" s="8" t="s">
        <v>38</v>
      </c>
      <c r="M126" s="8">
        <v>7</v>
      </c>
      <c r="N126" s="8" t="s">
        <v>296</v>
      </c>
      <c r="O126" s="8" t="s">
        <v>1181</v>
      </c>
      <c r="P126" s="8" t="s">
        <v>54</v>
      </c>
      <c r="Q126" s="8">
        <v>0</v>
      </c>
      <c r="R126" s="8" t="s">
        <v>72</v>
      </c>
      <c r="S126" s="5"/>
      <c r="T126" s="5">
        <v>290900000</v>
      </c>
      <c r="U126" s="5">
        <f t="shared" si="12"/>
        <v>290900000</v>
      </c>
      <c r="V126" s="8" t="s">
        <v>42</v>
      </c>
      <c r="W126" s="8" t="s">
        <v>43</v>
      </c>
      <c r="X126" s="8" t="s">
        <v>973</v>
      </c>
      <c r="Y126" s="8">
        <v>5111150</v>
      </c>
      <c r="Z126" s="12" t="s">
        <v>974</v>
      </c>
      <c r="AA126" s="2"/>
      <c r="AB126" s="8" t="s">
        <v>146</v>
      </c>
      <c r="AC126" s="8" t="s">
        <v>1083</v>
      </c>
      <c r="AD126" s="8" t="s">
        <v>399</v>
      </c>
      <c r="AE126" s="8"/>
      <c r="AF126" s="8"/>
    </row>
    <row r="127" spans="1:32" ht="115.5" hidden="1" x14ac:dyDescent="0.25">
      <c r="A127" s="8" t="s">
        <v>952</v>
      </c>
      <c r="B127" s="8" t="s">
        <v>146</v>
      </c>
      <c r="C127" s="34">
        <v>271</v>
      </c>
      <c r="D127" s="8">
        <v>80111600</v>
      </c>
      <c r="E127" s="8"/>
      <c r="F127" s="8"/>
      <c r="G127" s="18" t="s">
        <v>1228</v>
      </c>
      <c r="H127" s="8" t="s">
        <v>1099</v>
      </c>
      <c r="I127" s="8" t="s">
        <v>159</v>
      </c>
      <c r="J127" s="8" t="s">
        <v>63</v>
      </c>
      <c r="K127" s="41">
        <v>2</v>
      </c>
      <c r="L127" s="8" t="s">
        <v>38</v>
      </c>
      <c r="M127" s="8">
        <v>10</v>
      </c>
      <c r="N127" s="8" t="s">
        <v>262</v>
      </c>
      <c r="O127" s="8" t="s">
        <v>1177</v>
      </c>
      <c r="P127" s="8" t="s">
        <v>40</v>
      </c>
      <c r="Q127" s="8">
        <v>1</v>
      </c>
      <c r="R127" s="8" t="s">
        <v>72</v>
      </c>
      <c r="S127" s="5"/>
      <c r="T127" s="5">
        <v>2017515000</v>
      </c>
      <c r="U127" s="5">
        <f t="shared" si="12"/>
        <v>2017515000</v>
      </c>
      <c r="V127" s="8" t="s">
        <v>42</v>
      </c>
      <c r="W127" s="8" t="s">
        <v>43</v>
      </c>
      <c r="X127" s="8" t="s">
        <v>408</v>
      </c>
      <c r="Y127" s="8">
        <v>5111150</v>
      </c>
      <c r="Z127" s="9" t="s">
        <v>975</v>
      </c>
      <c r="AA127" s="2"/>
      <c r="AB127" s="8" t="s">
        <v>146</v>
      </c>
      <c r="AC127" s="8" t="s">
        <v>472</v>
      </c>
      <c r="AD127" s="8" t="s">
        <v>399</v>
      </c>
      <c r="AE127" s="8"/>
      <c r="AF127" s="8"/>
    </row>
    <row r="128" spans="1:32" ht="49.5" hidden="1" x14ac:dyDescent="0.25">
      <c r="A128" s="8" t="s">
        <v>953</v>
      </c>
      <c r="B128" s="8" t="s">
        <v>146</v>
      </c>
      <c r="C128" s="34">
        <v>273</v>
      </c>
      <c r="D128" s="8">
        <v>43212115</v>
      </c>
      <c r="E128" s="8"/>
      <c r="F128" s="8"/>
      <c r="G128" s="8" t="s">
        <v>409</v>
      </c>
      <c r="H128" s="8" t="s">
        <v>282</v>
      </c>
      <c r="I128" s="8" t="s">
        <v>159</v>
      </c>
      <c r="J128" s="8" t="s">
        <v>53</v>
      </c>
      <c r="K128" s="41">
        <v>3</v>
      </c>
      <c r="L128" s="8" t="s">
        <v>74</v>
      </c>
      <c r="M128" s="8">
        <v>2</v>
      </c>
      <c r="N128" s="8" t="s">
        <v>388</v>
      </c>
      <c r="O128" s="8" t="s">
        <v>1179</v>
      </c>
      <c r="P128" s="8" t="s">
        <v>54</v>
      </c>
      <c r="Q128" s="8">
        <v>0</v>
      </c>
      <c r="R128" s="8" t="s">
        <v>72</v>
      </c>
      <c r="S128" s="5"/>
      <c r="T128" s="5">
        <v>12500000</v>
      </c>
      <c r="U128" s="5">
        <f t="shared" si="12"/>
        <v>12500000</v>
      </c>
      <c r="V128" s="8" t="s">
        <v>42</v>
      </c>
      <c r="W128" s="8" t="s">
        <v>43</v>
      </c>
      <c r="X128" s="8" t="s">
        <v>408</v>
      </c>
      <c r="Y128" s="8">
        <v>5111150</v>
      </c>
      <c r="Z128" s="9" t="s">
        <v>975</v>
      </c>
      <c r="AA128" s="2"/>
      <c r="AB128" s="8" t="s">
        <v>146</v>
      </c>
      <c r="AC128" s="8" t="s">
        <v>473</v>
      </c>
      <c r="AD128" s="8" t="s">
        <v>399</v>
      </c>
      <c r="AE128" s="8"/>
      <c r="AF128" s="8"/>
    </row>
    <row r="129" spans="1:32" ht="82.5" hidden="1" x14ac:dyDescent="0.25">
      <c r="A129" s="8" t="s">
        <v>954</v>
      </c>
      <c r="B129" s="8" t="s">
        <v>146</v>
      </c>
      <c r="C129" s="34">
        <v>274</v>
      </c>
      <c r="D129" s="8" t="s">
        <v>841</v>
      </c>
      <c r="E129" s="8"/>
      <c r="F129" s="8"/>
      <c r="G129" s="8" t="s">
        <v>410</v>
      </c>
      <c r="H129" s="8" t="s">
        <v>282</v>
      </c>
      <c r="I129" s="8" t="s">
        <v>159</v>
      </c>
      <c r="J129" s="8" t="s">
        <v>47</v>
      </c>
      <c r="K129" s="41">
        <v>8</v>
      </c>
      <c r="L129" s="8" t="s">
        <v>50</v>
      </c>
      <c r="M129" s="8">
        <v>2</v>
      </c>
      <c r="N129" s="8" t="s">
        <v>284</v>
      </c>
      <c r="O129" s="8" t="s">
        <v>1175</v>
      </c>
      <c r="P129" s="8" t="s">
        <v>54</v>
      </c>
      <c r="Q129" s="8">
        <v>0</v>
      </c>
      <c r="R129" s="8" t="s">
        <v>72</v>
      </c>
      <c r="S129" s="5"/>
      <c r="T129" s="5">
        <v>30000000</v>
      </c>
      <c r="U129" s="5">
        <f t="shared" si="12"/>
        <v>30000000</v>
      </c>
      <c r="V129" s="8" t="s">
        <v>42</v>
      </c>
      <c r="W129" s="8" t="s">
        <v>43</v>
      </c>
      <c r="X129" s="8" t="s">
        <v>408</v>
      </c>
      <c r="Y129" s="8">
        <v>5111150</v>
      </c>
      <c r="Z129" s="9" t="s">
        <v>975</v>
      </c>
      <c r="AA129" s="2"/>
      <c r="AB129" s="8" t="s">
        <v>146</v>
      </c>
      <c r="AC129" s="8" t="s">
        <v>473</v>
      </c>
      <c r="AD129" s="8" t="s">
        <v>399</v>
      </c>
      <c r="AE129" s="8"/>
      <c r="AF129" s="8"/>
    </row>
    <row r="130" spans="1:32" ht="99" hidden="1" x14ac:dyDescent="0.25">
      <c r="A130" s="8" t="s">
        <v>955</v>
      </c>
      <c r="B130" s="8" t="s">
        <v>146</v>
      </c>
      <c r="C130" s="34">
        <v>275</v>
      </c>
      <c r="D130" s="8">
        <v>80111600</v>
      </c>
      <c r="E130" s="8"/>
      <c r="F130" s="8"/>
      <c r="G130" s="8" t="s">
        <v>1188</v>
      </c>
      <c r="H130" s="8" t="s">
        <v>35</v>
      </c>
      <c r="I130" s="8" t="s">
        <v>283</v>
      </c>
      <c r="J130" s="8" t="s">
        <v>37</v>
      </c>
      <c r="K130" s="41">
        <v>1</v>
      </c>
      <c r="L130" s="8" t="s">
        <v>66</v>
      </c>
      <c r="M130" s="8">
        <v>4</v>
      </c>
      <c r="N130" s="8" t="s">
        <v>39</v>
      </c>
      <c r="O130" s="8" t="s">
        <v>1177</v>
      </c>
      <c r="P130" s="8" t="s">
        <v>54</v>
      </c>
      <c r="Q130" s="8">
        <v>0</v>
      </c>
      <c r="R130" s="8" t="s">
        <v>72</v>
      </c>
      <c r="S130" s="5">
        <v>11000000</v>
      </c>
      <c r="T130" s="5">
        <f t="shared" ref="T130:T137" si="13">+M130*S130</f>
        <v>44000000</v>
      </c>
      <c r="U130" s="5">
        <f t="shared" si="12"/>
        <v>44000000</v>
      </c>
      <c r="V130" s="8" t="s">
        <v>42</v>
      </c>
      <c r="W130" s="8" t="s">
        <v>43</v>
      </c>
      <c r="X130" s="8" t="s">
        <v>408</v>
      </c>
      <c r="Y130" s="8">
        <v>5111150</v>
      </c>
      <c r="Z130" s="9" t="s">
        <v>975</v>
      </c>
      <c r="AA130" s="2"/>
      <c r="AB130" s="8" t="s">
        <v>146</v>
      </c>
      <c r="AC130" s="8" t="s">
        <v>473</v>
      </c>
      <c r="AD130" s="8" t="s">
        <v>399</v>
      </c>
      <c r="AE130" s="8"/>
      <c r="AF130" s="8"/>
    </row>
    <row r="131" spans="1:32" ht="115.5" hidden="1" x14ac:dyDescent="0.25">
      <c r="A131" s="8" t="s">
        <v>956</v>
      </c>
      <c r="B131" s="8" t="s">
        <v>146</v>
      </c>
      <c r="C131" s="34">
        <v>276</v>
      </c>
      <c r="D131" s="8">
        <v>80111600</v>
      </c>
      <c r="E131" s="8"/>
      <c r="F131" s="8"/>
      <c r="G131" s="8" t="s">
        <v>1152</v>
      </c>
      <c r="H131" s="8" t="s">
        <v>35</v>
      </c>
      <c r="I131" s="8" t="s">
        <v>159</v>
      </c>
      <c r="J131" s="8" t="s">
        <v>37</v>
      </c>
      <c r="K131" s="41">
        <v>1</v>
      </c>
      <c r="L131" s="8" t="s">
        <v>66</v>
      </c>
      <c r="M131" s="8">
        <v>4</v>
      </c>
      <c r="N131" s="8" t="s">
        <v>39</v>
      </c>
      <c r="O131" s="8" t="s">
        <v>1177</v>
      </c>
      <c r="P131" s="8" t="s">
        <v>54</v>
      </c>
      <c r="Q131" s="8">
        <v>0</v>
      </c>
      <c r="R131" s="8" t="s">
        <v>72</v>
      </c>
      <c r="S131" s="5">
        <v>10500000</v>
      </c>
      <c r="T131" s="5">
        <f t="shared" si="13"/>
        <v>42000000</v>
      </c>
      <c r="U131" s="5">
        <f t="shared" si="12"/>
        <v>42000000</v>
      </c>
      <c r="V131" s="8" t="s">
        <v>42</v>
      </c>
      <c r="W131" s="8" t="s">
        <v>43</v>
      </c>
      <c r="X131" s="8" t="s">
        <v>408</v>
      </c>
      <c r="Y131" s="8">
        <v>5111150</v>
      </c>
      <c r="Z131" s="9" t="s">
        <v>975</v>
      </c>
      <c r="AA131" s="8"/>
      <c r="AB131" s="8" t="s">
        <v>146</v>
      </c>
      <c r="AC131" s="8" t="s">
        <v>473</v>
      </c>
      <c r="AD131" s="8" t="s">
        <v>399</v>
      </c>
      <c r="AE131" s="8"/>
      <c r="AF131" s="8"/>
    </row>
    <row r="132" spans="1:32" ht="99" hidden="1" x14ac:dyDescent="0.25">
      <c r="A132" s="8" t="s">
        <v>957</v>
      </c>
      <c r="B132" s="8" t="s">
        <v>146</v>
      </c>
      <c r="C132" s="34">
        <v>277</v>
      </c>
      <c r="D132" s="8">
        <v>80111600</v>
      </c>
      <c r="E132" s="8"/>
      <c r="F132" s="8"/>
      <c r="G132" s="8" t="s">
        <v>1153</v>
      </c>
      <c r="H132" s="8" t="s">
        <v>35</v>
      </c>
      <c r="I132" s="8" t="s">
        <v>159</v>
      </c>
      <c r="J132" s="8" t="s">
        <v>37</v>
      </c>
      <c r="K132" s="41">
        <v>1</v>
      </c>
      <c r="L132" s="8" t="s">
        <v>66</v>
      </c>
      <c r="M132" s="8">
        <v>4</v>
      </c>
      <c r="N132" s="8" t="s">
        <v>39</v>
      </c>
      <c r="O132" s="8" t="s">
        <v>1177</v>
      </c>
      <c r="P132" s="8" t="s">
        <v>54</v>
      </c>
      <c r="Q132" s="8">
        <v>0</v>
      </c>
      <c r="R132" s="8" t="s">
        <v>72</v>
      </c>
      <c r="S132" s="5">
        <v>7000000</v>
      </c>
      <c r="T132" s="5">
        <f t="shared" si="13"/>
        <v>28000000</v>
      </c>
      <c r="U132" s="5">
        <f t="shared" si="12"/>
        <v>28000000</v>
      </c>
      <c r="V132" s="8" t="s">
        <v>42</v>
      </c>
      <c r="W132" s="8" t="s">
        <v>43</v>
      </c>
      <c r="X132" s="8" t="s">
        <v>408</v>
      </c>
      <c r="Y132" s="8">
        <v>5111150</v>
      </c>
      <c r="Z132" s="9" t="s">
        <v>975</v>
      </c>
      <c r="AA132" s="8"/>
      <c r="AB132" s="8" t="s">
        <v>146</v>
      </c>
      <c r="AC132" s="8" t="s">
        <v>473</v>
      </c>
      <c r="AD132" s="8" t="s">
        <v>399</v>
      </c>
      <c r="AE132" s="8"/>
      <c r="AF132" s="8"/>
    </row>
    <row r="133" spans="1:32" ht="148.5" hidden="1" x14ac:dyDescent="0.25">
      <c r="A133" s="8" t="s">
        <v>958</v>
      </c>
      <c r="B133" s="8" t="s">
        <v>146</v>
      </c>
      <c r="C133" s="34">
        <v>278</v>
      </c>
      <c r="D133" s="8">
        <v>80111600</v>
      </c>
      <c r="E133" s="8"/>
      <c r="F133" s="8"/>
      <c r="G133" s="8" t="s">
        <v>1154</v>
      </c>
      <c r="H133" s="8" t="s">
        <v>44</v>
      </c>
      <c r="I133" s="8" t="s">
        <v>159</v>
      </c>
      <c r="J133" s="8" t="s">
        <v>37</v>
      </c>
      <c r="K133" s="41">
        <v>1</v>
      </c>
      <c r="L133" s="8" t="s">
        <v>66</v>
      </c>
      <c r="M133" s="8">
        <v>4</v>
      </c>
      <c r="N133" s="8" t="s">
        <v>39</v>
      </c>
      <c r="O133" s="8" t="s">
        <v>1177</v>
      </c>
      <c r="P133" s="8" t="s">
        <v>54</v>
      </c>
      <c r="Q133" s="8">
        <v>0</v>
      </c>
      <c r="R133" s="8" t="s">
        <v>72</v>
      </c>
      <c r="S133" s="5">
        <v>3500000</v>
      </c>
      <c r="T133" s="5">
        <f t="shared" si="13"/>
        <v>14000000</v>
      </c>
      <c r="U133" s="5">
        <f t="shared" si="12"/>
        <v>14000000</v>
      </c>
      <c r="V133" s="8" t="s">
        <v>42</v>
      </c>
      <c r="W133" s="8" t="s">
        <v>43</v>
      </c>
      <c r="X133" s="8" t="s">
        <v>408</v>
      </c>
      <c r="Y133" s="8">
        <v>5111150</v>
      </c>
      <c r="Z133" s="9" t="s">
        <v>975</v>
      </c>
      <c r="AA133" s="8"/>
      <c r="AB133" s="8" t="s">
        <v>146</v>
      </c>
      <c r="AC133" s="8" t="s">
        <v>473</v>
      </c>
      <c r="AD133" s="8" t="s">
        <v>399</v>
      </c>
      <c r="AE133" s="8"/>
      <c r="AF133" s="8"/>
    </row>
    <row r="134" spans="1:32" ht="99" hidden="1" x14ac:dyDescent="0.25">
      <c r="A134" s="8" t="s">
        <v>959</v>
      </c>
      <c r="B134" s="8" t="s">
        <v>146</v>
      </c>
      <c r="C134" s="34">
        <v>279</v>
      </c>
      <c r="D134" s="8">
        <v>80111600</v>
      </c>
      <c r="E134" s="8"/>
      <c r="F134" s="8"/>
      <c r="G134" s="8" t="s">
        <v>1189</v>
      </c>
      <c r="H134" s="8" t="s">
        <v>44</v>
      </c>
      <c r="I134" s="8" t="s">
        <v>159</v>
      </c>
      <c r="J134" s="8" t="s">
        <v>37</v>
      </c>
      <c r="K134" s="41">
        <v>1</v>
      </c>
      <c r="L134" s="8" t="s">
        <v>66</v>
      </c>
      <c r="M134" s="8">
        <v>4</v>
      </c>
      <c r="N134" s="8" t="s">
        <v>39</v>
      </c>
      <c r="O134" s="8" t="s">
        <v>1177</v>
      </c>
      <c r="P134" s="8" t="s">
        <v>54</v>
      </c>
      <c r="Q134" s="8">
        <v>0</v>
      </c>
      <c r="R134" s="8" t="s">
        <v>72</v>
      </c>
      <c r="S134" s="5">
        <v>3500000</v>
      </c>
      <c r="T134" s="5">
        <f t="shared" si="13"/>
        <v>14000000</v>
      </c>
      <c r="U134" s="5">
        <f t="shared" si="12"/>
        <v>14000000</v>
      </c>
      <c r="V134" s="8" t="s">
        <v>42</v>
      </c>
      <c r="W134" s="8" t="s">
        <v>43</v>
      </c>
      <c r="X134" s="8" t="s">
        <v>408</v>
      </c>
      <c r="Y134" s="8">
        <v>5111150</v>
      </c>
      <c r="Z134" s="9" t="s">
        <v>975</v>
      </c>
      <c r="AA134" s="8"/>
      <c r="AB134" s="8" t="s">
        <v>146</v>
      </c>
      <c r="AC134" s="8" t="s">
        <v>473</v>
      </c>
      <c r="AD134" s="8" t="s">
        <v>399</v>
      </c>
      <c r="AE134" s="8"/>
      <c r="AF134" s="8"/>
    </row>
    <row r="135" spans="1:32" ht="132" hidden="1" x14ac:dyDescent="0.25">
      <c r="A135" s="8" t="s">
        <v>960</v>
      </c>
      <c r="B135" s="8" t="s">
        <v>146</v>
      </c>
      <c r="C135" s="34">
        <v>280</v>
      </c>
      <c r="D135" s="8">
        <v>80111600</v>
      </c>
      <c r="E135" s="8"/>
      <c r="F135" s="8"/>
      <c r="G135" s="8" t="s">
        <v>1155</v>
      </c>
      <c r="H135" s="8" t="s">
        <v>44</v>
      </c>
      <c r="I135" s="8" t="s">
        <v>159</v>
      </c>
      <c r="J135" s="8" t="s">
        <v>37</v>
      </c>
      <c r="K135" s="41">
        <v>1</v>
      </c>
      <c r="L135" s="8" t="s">
        <v>66</v>
      </c>
      <c r="M135" s="8">
        <v>4</v>
      </c>
      <c r="N135" s="8" t="s">
        <v>39</v>
      </c>
      <c r="O135" s="8" t="s">
        <v>1177</v>
      </c>
      <c r="P135" s="8" t="s">
        <v>54</v>
      </c>
      <c r="Q135" s="8">
        <v>0</v>
      </c>
      <c r="R135" s="8" t="s">
        <v>72</v>
      </c>
      <c r="S135" s="5">
        <v>5000000</v>
      </c>
      <c r="T135" s="5">
        <f t="shared" si="13"/>
        <v>20000000</v>
      </c>
      <c r="U135" s="5">
        <f t="shared" si="12"/>
        <v>20000000</v>
      </c>
      <c r="V135" s="8" t="s">
        <v>42</v>
      </c>
      <c r="W135" s="8" t="s">
        <v>43</v>
      </c>
      <c r="X135" s="8" t="s">
        <v>408</v>
      </c>
      <c r="Y135" s="8">
        <v>5111150</v>
      </c>
      <c r="Z135" s="9" t="s">
        <v>975</v>
      </c>
      <c r="AA135" s="8"/>
      <c r="AB135" s="8" t="s">
        <v>146</v>
      </c>
      <c r="AC135" s="8" t="s">
        <v>473</v>
      </c>
      <c r="AD135" s="8" t="s">
        <v>399</v>
      </c>
      <c r="AE135" s="8"/>
      <c r="AF135" s="8"/>
    </row>
    <row r="136" spans="1:32" ht="132" hidden="1" x14ac:dyDescent="0.25">
      <c r="A136" s="8" t="s">
        <v>961</v>
      </c>
      <c r="B136" s="8" t="s">
        <v>146</v>
      </c>
      <c r="C136" s="34">
        <v>281</v>
      </c>
      <c r="D136" s="8">
        <v>80111600</v>
      </c>
      <c r="E136" s="8"/>
      <c r="F136" s="8"/>
      <c r="G136" s="8" t="s">
        <v>1156</v>
      </c>
      <c r="H136" s="8" t="s">
        <v>35</v>
      </c>
      <c r="I136" s="8" t="s">
        <v>52</v>
      </c>
      <c r="J136" s="8" t="s">
        <v>53</v>
      </c>
      <c r="K136" s="41">
        <v>3</v>
      </c>
      <c r="L136" s="8" t="s">
        <v>47</v>
      </c>
      <c r="M136" s="8">
        <v>6</v>
      </c>
      <c r="N136" s="8" t="s">
        <v>39</v>
      </c>
      <c r="O136" s="8" t="s">
        <v>1177</v>
      </c>
      <c r="P136" s="8" t="s">
        <v>54</v>
      </c>
      <c r="Q136" s="8">
        <v>0</v>
      </c>
      <c r="R136" s="8" t="s">
        <v>72</v>
      </c>
      <c r="S136" s="5">
        <v>6000000</v>
      </c>
      <c r="T136" s="5">
        <f t="shared" si="13"/>
        <v>36000000</v>
      </c>
      <c r="U136" s="5">
        <f t="shared" si="12"/>
        <v>36000000</v>
      </c>
      <c r="V136" s="8" t="s">
        <v>42</v>
      </c>
      <c r="W136" s="8" t="s">
        <v>43</v>
      </c>
      <c r="X136" s="8" t="s">
        <v>408</v>
      </c>
      <c r="Y136" s="8">
        <v>5111150</v>
      </c>
      <c r="Z136" s="9" t="s">
        <v>975</v>
      </c>
      <c r="AA136" s="8"/>
      <c r="AB136" s="8" t="s">
        <v>146</v>
      </c>
      <c r="AC136" s="8" t="s">
        <v>473</v>
      </c>
      <c r="AD136" s="8" t="s">
        <v>399</v>
      </c>
      <c r="AE136" s="8"/>
      <c r="AF136" s="8"/>
    </row>
    <row r="137" spans="1:32" ht="87" hidden="1" customHeight="1" x14ac:dyDescent="0.25">
      <c r="A137" s="8" t="s">
        <v>962</v>
      </c>
      <c r="B137" s="8" t="s">
        <v>146</v>
      </c>
      <c r="C137" s="34">
        <v>282</v>
      </c>
      <c r="D137" s="8">
        <v>80111600</v>
      </c>
      <c r="E137" s="8"/>
      <c r="F137" s="8"/>
      <c r="G137" s="8" t="s">
        <v>411</v>
      </c>
      <c r="H137" s="8" t="s">
        <v>44</v>
      </c>
      <c r="I137" s="8" t="s">
        <v>159</v>
      </c>
      <c r="J137" s="8" t="s">
        <v>37</v>
      </c>
      <c r="K137" s="41">
        <v>1</v>
      </c>
      <c r="L137" s="8" t="s">
        <v>66</v>
      </c>
      <c r="M137" s="8">
        <v>4</v>
      </c>
      <c r="N137" s="8" t="s">
        <v>39</v>
      </c>
      <c r="O137" s="8" t="s">
        <v>1177</v>
      </c>
      <c r="P137" s="8" t="s">
        <v>54</v>
      </c>
      <c r="Q137" s="8">
        <v>0</v>
      </c>
      <c r="R137" s="8" t="s">
        <v>72</v>
      </c>
      <c r="S137" s="5">
        <v>3000000</v>
      </c>
      <c r="T137" s="5">
        <f t="shared" si="13"/>
        <v>12000000</v>
      </c>
      <c r="U137" s="5">
        <f t="shared" si="12"/>
        <v>12000000</v>
      </c>
      <c r="V137" s="8" t="s">
        <v>42</v>
      </c>
      <c r="W137" s="8" t="s">
        <v>43</v>
      </c>
      <c r="X137" s="8" t="s">
        <v>408</v>
      </c>
      <c r="Y137" s="8">
        <v>5111150</v>
      </c>
      <c r="Z137" s="9" t="s">
        <v>975</v>
      </c>
      <c r="AA137" s="8"/>
      <c r="AB137" s="8" t="s">
        <v>146</v>
      </c>
      <c r="AC137" s="8" t="s">
        <v>473</v>
      </c>
      <c r="AD137" s="8" t="s">
        <v>399</v>
      </c>
      <c r="AE137" s="8"/>
      <c r="AF137" s="8"/>
    </row>
    <row r="138" spans="1:32" ht="115.5" hidden="1" x14ac:dyDescent="0.25">
      <c r="A138" s="8" t="s">
        <v>963</v>
      </c>
      <c r="B138" s="8" t="s">
        <v>146</v>
      </c>
      <c r="C138" s="34">
        <v>283</v>
      </c>
      <c r="D138" s="8">
        <v>80161500</v>
      </c>
      <c r="E138" s="8"/>
      <c r="F138" s="8"/>
      <c r="G138" s="8" t="s">
        <v>1157</v>
      </c>
      <c r="H138" s="8" t="s">
        <v>282</v>
      </c>
      <c r="I138" s="8" t="s">
        <v>159</v>
      </c>
      <c r="J138" s="8" t="s">
        <v>66</v>
      </c>
      <c r="K138" s="41">
        <v>5</v>
      </c>
      <c r="L138" s="8" t="s">
        <v>38</v>
      </c>
      <c r="M138" s="8">
        <v>8</v>
      </c>
      <c r="N138" s="8" t="s">
        <v>262</v>
      </c>
      <c r="O138" s="8" t="s">
        <v>1177</v>
      </c>
      <c r="P138" s="8" t="s">
        <v>40</v>
      </c>
      <c r="Q138" s="8">
        <v>1</v>
      </c>
      <c r="R138" s="8" t="s">
        <v>72</v>
      </c>
      <c r="S138" s="5"/>
      <c r="T138" s="60">
        <v>329985000</v>
      </c>
      <c r="U138" s="5">
        <f t="shared" si="12"/>
        <v>329985000</v>
      </c>
      <c r="V138" s="8" t="s">
        <v>42</v>
      </c>
      <c r="W138" s="8" t="s">
        <v>43</v>
      </c>
      <c r="X138" s="8" t="s">
        <v>408</v>
      </c>
      <c r="Y138" s="8">
        <v>5111150</v>
      </c>
      <c r="Z138" s="9" t="s">
        <v>1100</v>
      </c>
      <c r="AA138" s="8"/>
      <c r="AB138" s="8" t="s">
        <v>146</v>
      </c>
      <c r="AC138" s="8" t="s">
        <v>473</v>
      </c>
      <c r="AD138" s="8" t="s">
        <v>399</v>
      </c>
      <c r="AE138" s="8"/>
      <c r="AF138" s="8"/>
    </row>
    <row r="139" spans="1:32" ht="66" hidden="1" x14ac:dyDescent="0.25">
      <c r="A139" s="8" t="s">
        <v>964</v>
      </c>
      <c r="B139" s="8" t="s">
        <v>146</v>
      </c>
      <c r="C139" s="34">
        <v>284</v>
      </c>
      <c r="D139" s="18" t="s">
        <v>1078</v>
      </c>
      <c r="E139" s="18"/>
      <c r="F139" s="18"/>
      <c r="G139" s="18" t="s">
        <v>500</v>
      </c>
      <c r="H139" s="18" t="s">
        <v>286</v>
      </c>
      <c r="I139" s="18"/>
      <c r="J139" s="18" t="s">
        <v>53</v>
      </c>
      <c r="K139" s="43">
        <v>3</v>
      </c>
      <c r="L139" s="18" t="s">
        <v>113</v>
      </c>
      <c r="M139" s="18">
        <v>4</v>
      </c>
      <c r="N139" s="18" t="s">
        <v>305</v>
      </c>
      <c r="O139" s="8" t="s">
        <v>1178</v>
      </c>
      <c r="P139" s="18" t="s">
        <v>40</v>
      </c>
      <c r="Q139" s="8">
        <v>1</v>
      </c>
      <c r="R139" s="8" t="s">
        <v>72</v>
      </c>
      <c r="S139" s="21"/>
      <c r="T139" s="54">
        <v>970000000</v>
      </c>
      <c r="U139" s="5">
        <f t="shared" si="12"/>
        <v>970000000</v>
      </c>
      <c r="V139" s="18" t="s">
        <v>42</v>
      </c>
      <c r="W139" s="8" t="s">
        <v>43</v>
      </c>
      <c r="X139" s="18" t="s">
        <v>973</v>
      </c>
      <c r="Y139" s="18">
        <v>5111150</v>
      </c>
      <c r="Z139" s="9" t="s">
        <v>974</v>
      </c>
      <c r="AA139" s="18"/>
      <c r="AB139" s="18" t="s">
        <v>146</v>
      </c>
      <c r="AC139" s="8" t="s">
        <v>985</v>
      </c>
      <c r="AD139" s="8" t="s">
        <v>399</v>
      </c>
      <c r="AE139" s="18"/>
      <c r="AF139" s="18"/>
    </row>
    <row r="140" spans="1:32" ht="66" hidden="1" x14ac:dyDescent="0.25">
      <c r="A140" s="8" t="s">
        <v>965</v>
      </c>
      <c r="B140" s="8" t="s">
        <v>146</v>
      </c>
      <c r="C140" s="34">
        <v>285</v>
      </c>
      <c r="D140" s="18" t="s">
        <v>1078</v>
      </c>
      <c r="E140" s="18"/>
      <c r="F140" s="18"/>
      <c r="G140" s="18" t="s">
        <v>501</v>
      </c>
      <c r="H140" s="18" t="s">
        <v>286</v>
      </c>
      <c r="I140" s="18"/>
      <c r="J140" s="18" t="s">
        <v>63</v>
      </c>
      <c r="K140" s="43">
        <v>2</v>
      </c>
      <c r="L140" s="18" t="s">
        <v>66</v>
      </c>
      <c r="M140" s="18">
        <v>2</v>
      </c>
      <c r="N140" s="18" t="s">
        <v>388</v>
      </c>
      <c r="O140" s="8" t="s">
        <v>1179</v>
      </c>
      <c r="P140" s="18" t="s">
        <v>54</v>
      </c>
      <c r="Q140" s="8">
        <v>0</v>
      </c>
      <c r="R140" s="8" t="s">
        <v>72</v>
      </c>
      <c r="S140" s="21"/>
      <c r="T140" s="54">
        <v>58000000</v>
      </c>
      <c r="U140" s="5">
        <f t="shared" si="12"/>
        <v>58000000</v>
      </c>
      <c r="V140" s="18" t="s">
        <v>42</v>
      </c>
      <c r="W140" s="8" t="s">
        <v>43</v>
      </c>
      <c r="X140" s="18" t="s">
        <v>973</v>
      </c>
      <c r="Y140" s="18">
        <v>5111150</v>
      </c>
      <c r="Z140" s="9" t="s">
        <v>974</v>
      </c>
      <c r="AA140" s="18"/>
      <c r="AB140" s="18" t="s">
        <v>146</v>
      </c>
      <c r="AC140" s="8" t="s">
        <v>985</v>
      </c>
      <c r="AD140" s="8" t="s">
        <v>399</v>
      </c>
      <c r="AE140" s="18"/>
      <c r="AF140" s="18"/>
    </row>
    <row r="141" spans="1:32" ht="82.5" hidden="1" x14ac:dyDescent="0.25">
      <c r="A141" s="8" t="s">
        <v>966</v>
      </c>
      <c r="B141" s="8" t="s">
        <v>146</v>
      </c>
      <c r="C141" s="34">
        <v>286</v>
      </c>
      <c r="D141" s="18" t="s">
        <v>1079</v>
      </c>
      <c r="E141" s="18"/>
      <c r="F141" s="18"/>
      <c r="G141" s="18" t="s">
        <v>502</v>
      </c>
      <c r="H141" s="18" t="s">
        <v>286</v>
      </c>
      <c r="I141" s="18"/>
      <c r="J141" s="18" t="s">
        <v>74</v>
      </c>
      <c r="K141" s="43">
        <v>4</v>
      </c>
      <c r="L141" s="18" t="s">
        <v>113</v>
      </c>
      <c r="M141" s="18">
        <v>4</v>
      </c>
      <c r="N141" s="8" t="s">
        <v>296</v>
      </c>
      <c r="O141" s="8" t="s">
        <v>1181</v>
      </c>
      <c r="P141" s="18" t="s">
        <v>40</v>
      </c>
      <c r="Q141" s="8">
        <v>1</v>
      </c>
      <c r="R141" s="8" t="s">
        <v>72</v>
      </c>
      <c r="S141" s="21"/>
      <c r="T141" s="54">
        <v>233500000</v>
      </c>
      <c r="U141" s="5">
        <f t="shared" si="12"/>
        <v>233500000</v>
      </c>
      <c r="V141" s="18" t="s">
        <v>42</v>
      </c>
      <c r="W141" s="8" t="s">
        <v>43</v>
      </c>
      <c r="X141" s="18" t="s">
        <v>973</v>
      </c>
      <c r="Y141" s="18">
        <v>5111150</v>
      </c>
      <c r="Z141" s="9" t="s">
        <v>974</v>
      </c>
      <c r="AA141" s="18"/>
      <c r="AB141" s="18" t="s">
        <v>146</v>
      </c>
      <c r="AC141" s="8" t="s">
        <v>985</v>
      </c>
      <c r="AD141" s="8" t="s">
        <v>399</v>
      </c>
      <c r="AE141" s="18"/>
      <c r="AF141" s="18"/>
    </row>
    <row r="142" spans="1:32" ht="66" hidden="1" x14ac:dyDescent="0.25">
      <c r="A142" s="8" t="s">
        <v>967</v>
      </c>
      <c r="B142" s="8" t="s">
        <v>146</v>
      </c>
      <c r="C142" s="34">
        <v>287</v>
      </c>
      <c r="D142" s="18" t="s">
        <v>1078</v>
      </c>
      <c r="E142" s="18"/>
      <c r="F142" s="18"/>
      <c r="G142" s="18" t="s">
        <v>503</v>
      </c>
      <c r="H142" s="18" t="s">
        <v>286</v>
      </c>
      <c r="I142" s="18"/>
      <c r="J142" s="18" t="s">
        <v>63</v>
      </c>
      <c r="K142" s="43">
        <v>2</v>
      </c>
      <c r="L142" s="18" t="s">
        <v>47</v>
      </c>
      <c r="M142" s="18">
        <v>4</v>
      </c>
      <c r="N142" s="8" t="s">
        <v>296</v>
      </c>
      <c r="O142" s="8" t="s">
        <v>1181</v>
      </c>
      <c r="P142" s="18" t="s">
        <v>54</v>
      </c>
      <c r="Q142" s="8">
        <v>0</v>
      </c>
      <c r="R142" s="8" t="s">
        <v>72</v>
      </c>
      <c r="S142" s="21"/>
      <c r="T142" s="54">
        <v>148600000</v>
      </c>
      <c r="U142" s="5">
        <f t="shared" si="12"/>
        <v>148600000</v>
      </c>
      <c r="V142" s="18" t="s">
        <v>42</v>
      </c>
      <c r="W142" s="8" t="s">
        <v>43</v>
      </c>
      <c r="X142" s="18" t="s">
        <v>973</v>
      </c>
      <c r="Y142" s="18">
        <v>5111150</v>
      </c>
      <c r="Z142" s="9" t="s">
        <v>974</v>
      </c>
      <c r="AA142" s="18"/>
      <c r="AB142" s="18" t="s">
        <v>146</v>
      </c>
      <c r="AC142" s="8" t="s">
        <v>504</v>
      </c>
      <c r="AD142" s="8" t="s">
        <v>399</v>
      </c>
      <c r="AE142" s="18"/>
      <c r="AF142" s="18"/>
    </row>
    <row r="143" spans="1:32" ht="99" hidden="1" x14ac:dyDescent="0.25">
      <c r="A143" s="8" t="s">
        <v>968</v>
      </c>
      <c r="B143" s="8" t="s">
        <v>146</v>
      </c>
      <c r="C143" s="34">
        <v>288</v>
      </c>
      <c r="D143" s="18" t="s">
        <v>1082</v>
      </c>
      <c r="E143" s="18"/>
      <c r="F143" s="18"/>
      <c r="G143" s="18" t="s">
        <v>505</v>
      </c>
      <c r="H143" s="18" t="s">
        <v>286</v>
      </c>
      <c r="I143" s="18"/>
      <c r="J143" s="18" t="s">
        <v>63</v>
      </c>
      <c r="K143" s="43">
        <v>2</v>
      </c>
      <c r="L143" s="18" t="s">
        <v>38</v>
      </c>
      <c r="M143" s="18">
        <v>11</v>
      </c>
      <c r="N143" s="18" t="s">
        <v>388</v>
      </c>
      <c r="O143" s="8" t="s">
        <v>1179</v>
      </c>
      <c r="P143" s="18" t="s">
        <v>40</v>
      </c>
      <c r="Q143" s="8">
        <v>1</v>
      </c>
      <c r="R143" s="8" t="s">
        <v>72</v>
      </c>
      <c r="S143" s="21"/>
      <c r="T143" s="54">
        <v>10000000</v>
      </c>
      <c r="U143" s="5">
        <f t="shared" si="12"/>
        <v>10000000</v>
      </c>
      <c r="V143" s="18" t="s">
        <v>42</v>
      </c>
      <c r="W143" s="8" t="s">
        <v>43</v>
      </c>
      <c r="X143" s="18" t="s">
        <v>973</v>
      </c>
      <c r="Y143" s="18">
        <v>5111150</v>
      </c>
      <c r="Z143" s="9" t="s">
        <v>974</v>
      </c>
      <c r="AA143" s="18"/>
      <c r="AB143" s="18" t="s">
        <v>146</v>
      </c>
      <c r="AC143" s="8" t="s">
        <v>504</v>
      </c>
      <c r="AD143" s="8" t="s">
        <v>399</v>
      </c>
      <c r="AE143" s="18"/>
      <c r="AF143" s="18"/>
    </row>
    <row r="144" spans="1:32" ht="66" hidden="1" x14ac:dyDescent="0.25">
      <c r="A144" s="8" t="s">
        <v>969</v>
      </c>
      <c r="B144" s="8" t="s">
        <v>146</v>
      </c>
      <c r="C144" s="34">
        <v>289</v>
      </c>
      <c r="D144" s="18" t="s">
        <v>1078</v>
      </c>
      <c r="E144" s="18"/>
      <c r="F144" s="18"/>
      <c r="G144" s="18" t="s">
        <v>506</v>
      </c>
      <c r="H144" s="18" t="s">
        <v>286</v>
      </c>
      <c r="I144" s="18"/>
      <c r="J144" s="18" t="s">
        <v>63</v>
      </c>
      <c r="K144" s="43">
        <v>2</v>
      </c>
      <c r="L144" s="18" t="s">
        <v>195</v>
      </c>
      <c r="M144" s="18">
        <v>3</v>
      </c>
      <c r="N144" s="18" t="s">
        <v>507</v>
      </c>
      <c r="O144" s="8" t="s">
        <v>1176</v>
      </c>
      <c r="P144" s="18" t="s">
        <v>54</v>
      </c>
      <c r="Q144" s="8">
        <v>0</v>
      </c>
      <c r="R144" s="8" t="s">
        <v>72</v>
      </c>
      <c r="S144" s="21"/>
      <c r="T144" s="54">
        <v>300000000</v>
      </c>
      <c r="U144" s="5">
        <f t="shared" si="12"/>
        <v>300000000</v>
      </c>
      <c r="V144" s="18" t="s">
        <v>42</v>
      </c>
      <c r="W144" s="8" t="s">
        <v>43</v>
      </c>
      <c r="X144" s="18" t="s">
        <v>973</v>
      </c>
      <c r="Y144" s="18">
        <v>5111150</v>
      </c>
      <c r="Z144" s="9" t="s">
        <v>974</v>
      </c>
      <c r="AA144" s="18"/>
      <c r="AB144" s="18" t="s">
        <v>146</v>
      </c>
      <c r="AC144" s="8" t="s">
        <v>504</v>
      </c>
      <c r="AD144" s="8" t="s">
        <v>399</v>
      </c>
      <c r="AE144" s="18"/>
      <c r="AF144" s="18"/>
    </row>
    <row r="145" spans="1:32" ht="66" hidden="1" x14ac:dyDescent="0.25">
      <c r="A145" s="8" t="s">
        <v>970</v>
      </c>
      <c r="B145" s="8" t="s">
        <v>146</v>
      </c>
      <c r="C145" s="34">
        <v>290</v>
      </c>
      <c r="D145" s="18" t="s">
        <v>1048</v>
      </c>
      <c r="E145" s="18"/>
      <c r="F145" s="18"/>
      <c r="G145" s="18" t="s">
        <v>508</v>
      </c>
      <c r="H145" s="18" t="s">
        <v>286</v>
      </c>
      <c r="I145" s="18"/>
      <c r="J145" s="18" t="s">
        <v>63</v>
      </c>
      <c r="K145" s="43">
        <v>2</v>
      </c>
      <c r="L145" s="18" t="s">
        <v>66</v>
      </c>
      <c r="M145" s="18">
        <v>2</v>
      </c>
      <c r="N145" s="18" t="s">
        <v>388</v>
      </c>
      <c r="O145" s="8" t="s">
        <v>1179</v>
      </c>
      <c r="P145" s="18" t="s">
        <v>54</v>
      </c>
      <c r="Q145" s="8">
        <v>0</v>
      </c>
      <c r="R145" s="8" t="s">
        <v>72</v>
      </c>
      <c r="S145" s="21"/>
      <c r="T145" s="54">
        <v>50000000</v>
      </c>
      <c r="U145" s="5">
        <f t="shared" si="12"/>
        <v>50000000</v>
      </c>
      <c r="V145" s="18" t="s">
        <v>42</v>
      </c>
      <c r="W145" s="8" t="s">
        <v>43</v>
      </c>
      <c r="X145" s="18" t="s">
        <v>973</v>
      </c>
      <c r="Y145" s="18">
        <v>5111150</v>
      </c>
      <c r="Z145" s="9" t="s">
        <v>974</v>
      </c>
      <c r="AA145" s="18"/>
      <c r="AB145" s="18" t="s">
        <v>146</v>
      </c>
      <c r="AC145" s="8" t="s">
        <v>504</v>
      </c>
      <c r="AD145" s="8" t="s">
        <v>399</v>
      </c>
      <c r="AE145" s="18"/>
      <c r="AF145" s="18"/>
    </row>
    <row r="146" spans="1:32" ht="66" hidden="1" x14ac:dyDescent="0.25">
      <c r="A146" s="8" t="s">
        <v>1084</v>
      </c>
      <c r="B146" s="8" t="s">
        <v>146</v>
      </c>
      <c r="C146" s="34">
        <v>291</v>
      </c>
      <c r="D146" s="18" t="s">
        <v>1078</v>
      </c>
      <c r="E146" s="18"/>
      <c r="F146" s="18"/>
      <c r="G146" s="18" t="s">
        <v>509</v>
      </c>
      <c r="H146" s="18" t="s">
        <v>286</v>
      </c>
      <c r="I146" s="18"/>
      <c r="J146" s="18" t="s">
        <v>53</v>
      </c>
      <c r="K146" s="43">
        <v>3</v>
      </c>
      <c r="L146" s="18" t="s">
        <v>47</v>
      </c>
      <c r="M146" s="18">
        <v>3</v>
      </c>
      <c r="N146" s="8" t="s">
        <v>296</v>
      </c>
      <c r="O146" s="8" t="s">
        <v>1181</v>
      </c>
      <c r="P146" s="18" t="s">
        <v>54</v>
      </c>
      <c r="Q146" s="8">
        <v>0</v>
      </c>
      <c r="R146" s="8" t="s">
        <v>72</v>
      </c>
      <c r="S146" s="21"/>
      <c r="T146" s="54">
        <v>220000000</v>
      </c>
      <c r="U146" s="5">
        <f t="shared" si="12"/>
        <v>220000000</v>
      </c>
      <c r="V146" s="18" t="s">
        <v>42</v>
      </c>
      <c r="W146" s="8" t="s">
        <v>43</v>
      </c>
      <c r="X146" s="18" t="s">
        <v>973</v>
      </c>
      <c r="Y146" s="18">
        <v>5111150</v>
      </c>
      <c r="Z146" s="9" t="s">
        <v>974</v>
      </c>
      <c r="AA146" s="18"/>
      <c r="AB146" s="18" t="s">
        <v>146</v>
      </c>
      <c r="AC146" s="8" t="s">
        <v>504</v>
      </c>
      <c r="AD146" s="8" t="s">
        <v>399</v>
      </c>
      <c r="AE146" s="18"/>
      <c r="AF146" s="18"/>
    </row>
    <row r="147" spans="1:32" ht="66" hidden="1" x14ac:dyDescent="0.25">
      <c r="A147" s="8" t="s">
        <v>1101</v>
      </c>
      <c r="B147" s="8" t="s">
        <v>146</v>
      </c>
      <c r="C147" s="34">
        <v>292</v>
      </c>
      <c r="D147" s="18" t="s">
        <v>1079</v>
      </c>
      <c r="E147" s="18"/>
      <c r="F147" s="18"/>
      <c r="G147" s="18" t="s">
        <v>510</v>
      </c>
      <c r="H147" s="18" t="s">
        <v>286</v>
      </c>
      <c r="I147" s="18"/>
      <c r="J147" s="18" t="s">
        <v>63</v>
      </c>
      <c r="K147" s="43">
        <v>2</v>
      </c>
      <c r="L147" s="18" t="s">
        <v>66</v>
      </c>
      <c r="M147" s="18">
        <v>2</v>
      </c>
      <c r="N147" s="18" t="s">
        <v>388</v>
      </c>
      <c r="O147" s="8" t="s">
        <v>1179</v>
      </c>
      <c r="P147" s="18" t="s">
        <v>40</v>
      </c>
      <c r="Q147" s="8">
        <v>1</v>
      </c>
      <c r="R147" s="8" t="s">
        <v>72</v>
      </c>
      <c r="S147" s="21"/>
      <c r="T147" s="54">
        <v>40000000</v>
      </c>
      <c r="U147" s="5">
        <f t="shared" si="12"/>
        <v>40000000</v>
      </c>
      <c r="V147" s="18" t="s">
        <v>42</v>
      </c>
      <c r="W147" s="8" t="s">
        <v>43</v>
      </c>
      <c r="X147" s="18" t="s">
        <v>973</v>
      </c>
      <c r="Y147" s="18">
        <v>5111150</v>
      </c>
      <c r="Z147" s="9" t="s">
        <v>974</v>
      </c>
      <c r="AA147" s="18"/>
      <c r="AB147" s="18" t="s">
        <v>146</v>
      </c>
      <c r="AC147" s="8" t="s">
        <v>504</v>
      </c>
      <c r="AD147" s="8" t="s">
        <v>399</v>
      </c>
      <c r="AE147" s="18"/>
      <c r="AF147" s="18"/>
    </row>
    <row r="148" spans="1:32" s="6" customFormat="1" ht="115.5" hidden="1" x14ac:dyDescent="0.3">
      <c r="A148" s="8" t="s">
        <v>1024</v>
      </c>
      <c r="B148" s="8" t="s">
        <v>227</v>
      </c>
      <c r="C148" s="34">
        <v>310</v>
      </c>
      <c r="D148" s="8">
        <v>90121502</v>
      </c>
      <c r="E148" s="8"/>
      <c r="F148" s="8"/>
      <c r="G148" s="8" t="s">
        <v>290</v>
      </c>
      <c r="H148" s="8" t="s">
        <v>291</v>
      </c>
      <c r="I148" s="8"/>
      <c r="J148" s="8" t="s">
        <v>63</v>
      </c>
      <c r="K148" s="41">
        <v>2</v>
      </c>
      <c r="L148" s="8" t="s">
        <v>38</v>
      </c>
      <c r="M148" s="8">
        <v>9</v>
      </c>
      <c r="N148" s="8" t="s">
        <v>437</v>
      </c>
      <c r="O148" s="8" t="s">
        <v>1180</v>
      </c>
      <c r="P148" s="8" t="s">
        <v>527</v>
      </c>
      <c r="Q148" s="8">
        <v>1</v>
      </c>
      <c r="R148" s="8" t="s">
        <v>992</v>
      </c>
      <c r="S148" s="5"/>
      <c r="T148" s="5">
        <v>400000000</v>
      </c>
      <c r="U148" s="52">
        <f t="shared" si="12"/>
        <v>400000000</v>
      </c>
      <c r="V148" s="8" t="s">
        <v>42</v>
      </c>
      <c r="W148" s="8" t="s">
        <v>43</v>
      </c>
      <c r="X148" s="20" t="s">
        <v>988</v>
      </c>
      <c r="Y148" s="8">
        <v>5111150</v>
      </c>
      <c r="Z148" s="9" t="s">
        <v>989</v>
      </c>
      <c r="AA148" s="8"/>
      <c r="AB148" s="8" t="s">
        <v>227</v>
      </c>
      <c r="AC148" s="8" t="s">
        <v>1225</v>
      </c>
      <c r="AD148" s="8" t="s">
        <v>399</v>
      </c>
      <c r="AE148" s="8"/>
      <c r="AF148" s="24"/>
    </row>
    <row r="149" spans="1:32" s="6" customFormat="1" ht="82.5" hidden="1" x14ac:dyDescent="0.3">
      <c r="A149" s="8" t="s">
        <v>310</v>
      </c>
      <c r="B149" s="8" t="s">
        <v>227</v>
      </c>
      <c r="C149" s="34">
        <v>321</v>
      </c>
      <c r="D149" s="8">
        <v>80161500</v>
      </c>
      <c r="E149" s="8"/>
      <c r="F149" s="8"/>
      <c r="G149" s="8" t="s">
        <v>997</v>
      </c>
      <c r="H149" s="8" t="s">
        <v>35</v>
      </c>
      <c r="I149" s="8" t="s">
        <v>321</v>
      </c>
      <c r="J149" s="8" t="s">
        <v>37</v>
      </c>
      <c r="K149" s="41">
        <v>1</v>
      </c>
      <c r="L149" s="8" t="s">
        <v>66</v>
      </c>
      <c r="M149" s="8">
        <v>4</v>
      </c>
      <c r="N149" s="8" t="s">
        <v>39</v>
      </c>
      <c r="O149" s="8" t="s">
        <v>1177</v>
      </c>
      <c r="P149" s="8" t="s">
        <v>54</v>
      </c>
      <c r="Q149" s="8">
        <v>0</v>
      </c>
      <c r="R149" s="8" t="s">
        <v>72</v>
      </c>
      <c r="S149" s="5">
        <v>11000000</v>
      </c>
      <c r="T149" s="5">
        <f t="shared" ref="T149:T155" si="14">+S149*M149</f>
        <v>44000000</v>
      </c>
      <c r="U149" s="5">
        <f t="shared" si="12"/>
        <v>44000000</v>
      </c>
      <c r="V149" s="8" t="s">
        <v>42</v>
      </c>
      <c r="W149" s="8" t="s">
        <v>43</v>
      </c>
      <c r="X149" s="20" t="s">
        <v>322</v>
      </c>
      <c r="Y149" s="8">
        <v>5111150</v>
      </c>
      <c r="Z149" s="9" t="s">
        <v>323</v>
      </c>
      <c r="AA149" s="8"/>
      <c r="AB149" s="8" t="s">
        <v>227</v>
      </c>
      <c r="AC149" s="8" t="s">
        <v>441</v>
      </c>
      <c r="AD149" s="8" t="s">
        <v>399</v>
      </c>
      <c r="AE149" s="8"/>
      <c r="AF149" s="24"/>
    </row>
    <row r="150" spans="1:32" s="6" customFormat="1" ht="99" hidden="1" x14ac:dyDescent="0.3">
      <c r="A150" s="8" t="s">
        <v>311</v>
      </c>
      <c r="B150" s="8" t="s">
        <v>227</v>
      </c>
      <c r="C150" s="34">
        <v>322</v>
      </c>
      <c r="D150" s="8">
        <v>80161500</v>
      </c>
      <c r="E150" s="8"/>
      <c r="F150" s="8"/>
      <c r="G150" s="8" t="s">
        <v>1143</v>
      </c>
      <c r="H150" s="8" t="s">
        <v>44</v>
      </c>
      <c r="I150" s="8" t="s">
        <v>1142</v>
      </c>
      <c r="J150" s="8" t="s">
        <v>163</v>
      </c>
      <c r="K150" s="41">
        <v>1</v>
      </c>
      <c r="L150" s="8" t="s">
        <v>66</v>
      </c>
      <c r="M150" s="8">
        <v>4</v>
      </c>
      <c r="N150" s="8" t="s">
        <v>39</v>
      </c>
      <c r="O150" s="8" t="s">
        <v>1177</v>
      </c>
      <c r="P150" s="8" t="s">
        <v>54</v>
      </c>
      <c r="Q150" s="8">
        <v>0</v>
      </c>
      <c r="R150" s="8" t="s">
        <v>72</v>
      </c>
      <c r="S150" s="5">
        <v>5500000</v>
      </c>
      <c r="T150" s="5">
        <f t="shared" si="14"/>
        <v>22000000</v>
      </c>
      <c r="U150" s="5">
        <f t="shared" si="12"/>
        <v>22000000</v>
      </c>
      <c r="V150" s="8" t="s">
        <v>42</v>
      </c>
      <c r="W150" s="8" t="s">
        <v>43</v>
      </c>
      <c r="X150" s="20" t="s">
        <v>988</v>
      </c>
      <c r="Y150" s="8">
        <v>5111150</v>
      </c>
      <c r="Z150" s="9" t="s">
        <v>989</v>
      </c>
      <c r="AA150" s="8"/>
      <c r="AB150" s="8" t="s">
        <v>227</v>
      </c>
      <c r="AC150" s="8" t="s">
        <v>441</v>
      </c>
      <c r="AD150" s="8" t="s">
        <v>399</v>
      </c>
      <c r="AE150" s="8"/>
      <c r="AF150" s="24"/>
    </row>
    <row r="151" spans="1:32" s="6" customFormat="1" ht="115.5" hidden="1" x14ac:dyDescent="0.3">
      <c r="A151" s="8" t="s">
        <v>1032</v>
      </c>
      <c r="B151" s="8" t="s">
        <v>227</v>
      </c>
      <c r="C151" s="34">
        <v>323</v>
      </c>
      <c r="D151" s="8">
        <v>80161500</v>
      </c>
      <c r="E151" s="8"/>
      <c r="F151" s="8"/>
      <c r="G151" s="8" t="s">
        <v>998</v>
      </c>
      <c r="H151" s="8" t="s">
        <v>35</v>
      </c>
      <c r="I151" s="8" t="s">
        <v>442</v>
      </c>
      <c r="J151" s="13" t="s">
        <v>37</v>
      </c>
      <c r="K151" s="42">
        <v>1</v>
      </c>
      <c r="L151" s="8" t="s">
        <v>66</v>
      </c>
      <c r="M151" s="8">
        <v>4</v>
      </c>
      <c r="N151" s="8" t="s">
        <v>39</v>
      </c>
      <c r="O151" s="8" t="s">
        <v>1177</v>
      </c>
      <c r="P151" s="8" t="s">
        <v>54</v>
      </c>
      <c r="Q151" s="8">
        <v>0</v>
      </c>
      <c r="R151" s="8" t="s">
        <v>72</v>
      </c>
      <c r="S151" s="5">
        <v>6000000</v>
      </c>
      <c r="T151" s="5">
        <f t="shared" si="14"/>
        <v>24000000</v>
      </c>
      <c r="U151" s="5">
        <f t="shared" si="12"/>
        <v>24000000</v>
      </c>
      <c r="V151" s="8" t="s">
        <v>42</v>
      </c>
      <c r="W151" s="8" t="s">
        <v>43</v>
      </c>
      <c r="X151" s="20" t="s">
        <v>988</v>
      </c>
      <c r="Y151" s="8">
        <v>5111150</v>
      </c>
      <c r="Z151" s="9" t="s">
        <v>989</v>
      </c>
      <c r="AA151" s="8"/>
      <c r="AB151" s="8" t="s">
        <v>227</v>
      </c>
      <c r="AC151" s="8" t="s">
        <v>441</v>
      </c>
      <c r="AD151" s="8" t="s">
        <v>399</v>
      </c>
      <c r="AE151" s="8"/>
      <c r="AF151" s="24"/>
    </row>
    <row r="152" spans="1:32" s="6" customFormat="1" ht="82.5" hidden="1" x14ac:dyDescent="0.3">
      <c r="A152" s="8" t="s">
        <v>313</v>
      </c>
      <c r="B152" s="8" t="s">
        <v>227</v>
      </c>
      <c r="C152" s="34">
        <v>324</v>
      </c>
      <c r="D152" s="8">
        <v>80161500</v>
      </c>
      <c r="E152" s="8"/>
      <c r="F152" s="8"/>
      <c r="G152" s="8" t="s">
        <v>1105</v>
      </c>
      <c r="H152" s="8" t="s">
        <v>35</v>
      </c>
      <c r="I152" s="8" t="s">
        <v>443</v>
      </c>
      <c r="J152" s="13" t="s">
        <v>37</v>
      </c>
      <c r="K152" s="42">
        <v>1</v>
      </c>
      <c r="L152" s="8" t="s">
        <v>66</v>
      </c>
      <c r="M152" s="8">
        <v>4</v>
      </c>
      <c r="N152" s="8" t="s">
        <v>39</v>
      </c>
      <c r="O152" s="8" t="s">
        <v>1177</v>
      </c>
      <c r="P152" s="8" t="s">
        <v>54</v>
      </c>
      <c r="Q152" s="8">
        <v>0</v>
      </c>
      <c r="R152" s="8" t="s">
        <v>72</v>
      </c>
      <c r="S152" s="5">
        <v>8000000</v>
      </c>
      <c r="T152" s="5">
        <f t="shared" si="14"/>
        <v>32000000</v>
      </c>
      <c r="U152" s="5">
        <f t="shared" si="12"/>
        <v>32000000</v>
      </c>
      <c r="V152" s="8" t="s">
        <v>42</v>
      </c>
      <c r="W152" s="8" t="s">
        <v>43</v>
      </c>
      <c r="X152" s="20" t="s">
        <v>988</v>
      </c>
      <c r="Y152" s="8">
        <v>5111150</v>
      </c>
      <c r="Z152" s="9" t="s">
        <v>989</v>
      </c>
      <c r="AA152" s="8"/>
      <c r="AB152" s="8" t="s">
        <v>227</v>
      </c>
      <c r="AC152" s="8" t="s">
        <v>441</v>
      </c>
      <c r="AD152" s="8" t="s">
        <v>399</v>
      </c>
      <c r="AE152" s="8"/>
      <c r="AF152" s="24"/>
    </row>
    <row r="153" spans="1:32" s="6" customFormat="1" ht="66" hidden="1" x14ac:dyDescent="0.3">
      <c r="A153" s="8" t="s">
        <v>315</v>
      </c>
      <c r="B153" s="8" t="s">
        <v>227</v>
      </c>
      <c r="C153" s="34">
        <v>325</v>
      </c>
      <c r="D153" s="8">
        <v>80161500</v>
      </c>
      <c r="E153" s="8"/>
      <c r="F153" s="8"/>
      <c r="G153" s="8" t="s">
        <v>999</v>
      </c>
      <c r="H153" s="8" t="s">
        <v>35</v>
      </c>
      <c r="I153" s="8" t="s">
        <v>52</v>
      </c>
      <c r="J153" s="8" t="s">
        <v>63</v>
      </c>
      <c r="K153" s="41">
        <v>2</v>
      </c>
      <c r="L153" s="8" t="s">
        <v>38</v>
      </c>
      <c r="M153" s="8">
        <v>10.5</v>
      </c>
      <c r="N153" s="8" t="s">
        <v>39</v>
      </c>
      <c r="O153" s="8" t="s">
        <v>1177</v>
      </c>
      <c r="P153" s="8" t="s">
        <v>54</v>
      </c>
      <c r="Q153" s="8">
        <v>0</v>
      </c>
      <c r="R153" s="8" t="s">
        <v>72</v>
      </c>
      <c r="S153" s="5">
        <v>8000000</v>
      </c>
      <c r="T153" s="5">
        <f t="shared" si="14"/>
        <v>84000000</v>
      </c>
      <c r="U153" s="5">
        <f t="shared" si="12"/>
        <v>84000000</v>
      </c>
      <c r="V153" s="8" t="s">
        <v>42</v>
      </c>
      <c r="W153" s="8" t="s">
        <v>43</v>
      </c>
      <c r="X153" s="20" t="s">
        <v>988</v>
      </c>
      <c r="Y153" s="8">
        <v>5111150</v>
      </c>
      <c r="Z153" s="9" t="s">
        <v>989</v>
      </c>
      <c r="AA153" s="8"/>
      <c r="AB153" s="8" t="s">
        <v>227</v>
      </c>
      <c r="AC153" s="8" t="s">
        <v>441</v>
      </c>
      <c r="AD153" s="8" t="s">
        <v>399</v>
      </c>
      <c r="AE153" s="8"/>
      <c r="AF153" s="24"/>
    </row>
    <row r="154" spans="1:32" s="6" customFormat="1" ht="66" hidden="1" x14ac:dyDescent="0.3">
      <c r="A154" s="8" t="s">
        <v>316</v>
      </c>
      <c r="B154" s="8" t="s">
        <v>227</v>
      </c>
      <c r="C154" s="34">
        <v>326</v>
      </c>
      <c r="D154" s="8">
        <v>80161500</v>
      </c>
      <c r="E154" s="8"/>
      <c r="F154" s="8"/>
      <c r="G154" s="8" t="s">
        <v>999</v>
      </c>
      <c r="H154" s="8" t="s">
        <v>35</v>
      </c>
      <c r="I154" s="8" t="s">
        <v>52</v>
      </c>
      <c r="J154" s="8" t="s">
        <v>63</v>
      </c>
      <c r="K154" s="41">
        <v>2</v>
      </c>
      <c r="L154" s="8" t="s">
        <v>38</v>
      </c>
      <c r="M154" s="8">
        <v>10.5</v>
      </c>
      <c r="N154" s="8" t="s">
        <v>39</v>
      </c>
      <c r="O154" s="8" t="s">
        <v>1177</v>
      </c>
      <c r="P154" s="8" t="s">
        <v>54</v>
      </c>
      <c r="Q154" s="8">
        <v>0</v>
      </c>
      <c r="R154" s="8" t="s">
        <v>72</v>
      </c>
      <c r="S154" s="5">
        <v>8000000</v>
      </c>
      <c r="T154" s="5">
        <f t="shared" si="14"/>
        <v>84000000</v>
      </c>
      <c r="U154" s="5">
        <f t="shared" si="12"/>
        <v>84000000</v>
      </c>
      <c r="V154" s="8" t="s">
        <v>42</v>
      </c>
      <c r="W154" s="8" t="s">
        <v>43</v>
      </c>
      <c r="X154" s="20" t="s">
        <v>988</v>
      </c>
      <c r="Y154" s="8">
        <v>5111150</v>
      </c>
      <c r="Z154" s="9" t="s">
        <v>989</v>
      </c>
      <c r="AA154" s="8"/>
      <c r="AB154" s="8" t="s">
        <v>227</v>
      </c>
      <c r="AC154" s="8" t="s">
        <v>441</v>
      </c>
      <c r="AD154" s="8" t="s">
        <v>399</v>
      </c>
      <c r="AE154" s="8"/>
      <c r="AF154" s="24"/>
    </row>
    <row r="155" spans="1:32" s="29" customFormat="1" ht="99" hidden="1" x14ac:dyDescent="0.3">
      <c r="A155" s="8" t="s">
        <v>1033</v>
      </c>
      <c r="B155" s="8" t="s">
        <v>227</v>
      </c>
      <c r="C155" s="34">
        <v>327</v>
      </c>
      <c r="D155" s="8">
        <v>80161500</v>
      </c>
      <c r="E155" s="8"/>
      <c r="F155" s="8"/>
      <c r="G155" s="8" t="s">
        <v>1000</v>
      </c>
      <c r="H155" s="8" t="s">
        <v>35</v>
      </c>
      <c r="I155" s="8" t="s">
        <v>1001</v>
      </c>
      <c r="J155" s="8" t="s">
        <v>37</v>
      </c>
      <c r="K155" s="41">
        <v>1</v>
      </c>
      <c r="L155" s="8" t="s">
        <v>66</v>
      </c>
      <c r="M155" s="8">
        <v>4</v>
      </c>
      <c r="N155" s="8" t="s">
        <v>39</v>
      </c>
      <c r="O155" s="8" t="s">
        <v>1177</v>
      </c>
      <c r="P155" s="8" t="s">
        <v>54</v>
      </c>
      <c r="Q155" s="8">
        <v>0</v>
      </c>
      <c r="R155" s="8" t="s">
        <v>72</v>
      </c>
      <c r="S155" s="5">
        <v>8000000</v>
      </c>
      <c r="T155" s="5">
        <f t="shared" si="14"/>
        <v>32000000</v>
      </c>
      <c r="U155" s="5">
        <f t="shared" si="12"/>
        <v>32000000</v>
      </c>
      <c r="V155" s="8" t="s">
        <v>42</v>
      </c>
      <c r="W155" s="8" t="s">
        <v>43</v>
      </c>
      <c r="X155" s="20" t="s">
        <v>988</v>
      </c>
      <c r="Y155" s="8">
        <v>5111150</v>
      </c>
      <c r="Z155" s="9" t="s">
        <v>989</v>
      </c>
      <c r="AA155" s="8"/>
      <c r="AB155" s="8" t="s">
        <v>227</v>
      </c>
      <c r="AC155" s="8" t="s">
        <v>441</v>
      </c>
      <c r="AD155" s="8" t="s">
        <v>399</v>
      </c>
      <c r="AE155" s="8"/>
      <c r="AF155" s="32"/>
    </row>
    <row r="156" spans="1:32" s="6" customFormat="1" ht="138.75" hidden="1" customHeight="1" x14ac:dyDescent="0.3">
      <c r="A156" s="8" t="s">
        <v>319</v>
      </c>
      <c r="B156" s="8" t="s">
        <v>227</v>
      </c>
      <c r="C156" s="34">
        <v>328</v>
      </c>
      <c r="D156" s="8">
        <v>80161500</v>
      </c>
      <c r="E156" s="8"/>
      <c r="F156" s="8"/>
      <c r="G156" s="8" t="s">
        <v>1002</v>
      </c>
      <c r="H156" s="8" t="s">
        <v>1210</v>
      </c>
      <c r="I156" s="8" t="s">
        <v>52</v>
      </c>
      <c r="J156" s="8" t="s">
        <v>63</v>
      </c>
      <c r="K156" s="41">
        <v>2</v>
      </c>
      <c r="L156" s="8" t="s">
        <v>38</v>
      </c>
      <c r="M156" s="8">
        <v>10.5</v>
      </c>
      <c r="N156" s="8" t="s">
        <v>39</v>
      </c>
      <c r="O156" s="8" t="s">
        <v>1177</v>
      </c>
      <c r="P156" s="8" t="s">
        <v>54</v>
      </c>
      <c r="Q156" s="8">
        <v>0</v>
      </c>
      <c r="R156" s="8" t="s">
        <v>72</v>
      </c>
      <c r="S156" s="5">
        <v>8000000</v>
      </c>
      <c r="T156" s="5">
        <v>40000000</v>
      </c>
      <c r="U156" s="5">
        <f t="shared" si="12"/>
        <v>40000000</v>
      </c>
      <c r="V156" s="8" t="s">
        <v>42</v>
      </c>
      <c r="W156" s="8" t="s">
        <v>43</v>
      </c>
      <c r="X156" s="20" t="s">
        <v>988</v>
      </c>
      <c r="Y156" s="8">
        <v>5111150</v>
      </c>
      <c r="Z156" s="9" t="s">
        <v>989</v>
      </c>
      <c r="AA156" s="8"/>
      <c r="AB156" s="8" t="s">
        <v>227</v>
      </c>
      <c r="AC156" s="8" t="s">
        <v>441</v>
      </c>
      <c r="AD156" s="8" t="s">
        <v>399</v>
      </c>
      <c r="AE156" s="8"/>
      <c r="AF156" s="24"/>
    </row>
    <row r="157" spans="1:32" s="6" customFormat="1" ht="99" hidden="1" x14ac:dyDescent="0.3">
      <c r="A157" s="8" t="s">
        <v>1034</v>
      </c>
      <c r="B157" s="8" t="s">
        <v>227</v>
      </c>
      <c r="C157" s="34">
        <v>329</v>
      </c>
      <c r="D157" s="8">
        <v>80161500</v>
      </c>
      <c r="E157" s="8"/>
      <c r="F157" s="8"/>
      <c r="G157" s="8" t="s">
        <v>1003</v>
      </c>
      <c r="H157" s="8" t="s">
        <v>35</v>
      </c>
      <c r="I157" s="8" t="s">
        <v>1004</v>
      </c>
      <c r="J157" s="13" t="s">
        <v>37</v>
      </c>
      <c r="K157" s="42">
        <v>1</v>
      </c>
      <c r="L157" s="8" t="s">
        <v>66</v>
      </c>
      <c r="M157" s="8">
        <v>4</v>
      </c>
      <c r="N157" s="8" t="s">
        <v>39</v>
      </c>
      <c r="O157" s="8" t="s">
        <v>1177</v>
      </c>
      <c r="P157" s="8" t="s">
        <v>54</v>
      </c>
      <c r="Q157" s="8">
        <v>0</v>
      </c>
      <c r="R157" s="8" t="s">
        <v>72</v>
      </c>
      <c r="S157" s="5">
        <v>8000000</v>
      </c>
      <c r="T157" s="5">
        <v>32000000</v>
      </c>
      <c r="U157" s="5">
        <f t="shared" si="12"/>
        <v>32000000</v>
      </c>
      <c r="V157" s="8" t="s">
        <v>42</v>
      </c>
      <c r="W157" s="8" t="s">
        <v>43</v>
      </c>
      <c r="X157" s="20" t="s">
        <v>988</v>
      </c>
      <c r="Y157" s="8">
        <v>5111150</v>
      </c>
      <c r="Z157" s="9" t="s">
        <v>989</v>
      </c>
      <c r="AA157" s="8"/>
      <c r="AB157" s="8" t="s">
        <v>227</v>
      </c>
      <c r="AC157" s="8" t="s">
        <v>441</v>
      </c>
      <c r="AD157" s="8" t="s">
        <v>399</v>
      </c>
      <c r="AE157" s="8"/>
      <c r="AF157" s="24"/>
    </row>
    <row r="158" spans="1:32" s="6" customFormat="1" ht="66" hidden="1" x14ac:dyDescent="0.3">
      <c r="A158" s="8" t="s">
        <v>1035</v>
      </c>
      <c r="B158" s="8" t="s">
        <v>227</v>
      </c>
      <c r="C158" s="34">
        <v>330</v>
      </c>
      <c r="D158" s="8">
        <v>80161500</v>
      </c>
      <c r="E158" s="8"/>
      <c r="F158" s="8"/>
      <c r="G158" s="8" t="s">
        <v>1005</v>
      </c>
      <c r="H158" s="8" t="s">
        <v>44</v>
      </c>
      <c r="I158" s="8" t="s">
        <v>1006</v>
      </c>
      <c r="J158" s="13" t="s">
        <v>37</v>
      </c>
      <c r="K158" s="42">
        <v>1</v>
      </c>
      <c r="L158" s="8" t="s">
        <v>66</v>
      </c>
      <c r="M158" s="8">
        <v>4</v>
      </c>
      <c r="N158" s="8" t="s">
        <v>39</v>
      </c>
      <c r="O158" s="8" t="s">
        <v>1177</v>
      </c>
      <c r="P158" s="8" t="s">
        <v>54</v>
      </c>
      <c r="Q158" s="8">
        <v>0</v>
      </c>
      <c r="R158" s="8" t="s">
        <v>72</v>
      </c>
      <c r="S158" s="5">
        <v>4500000</v>
      </c>
      <c r="T158" s="5">
        <f t="shared" ref="T158:T163" si="15">+S158*M158</f>
        <v>18000000</v>
      </c>
      <c r="U158" s="5">
        <f t="shared" si="12"/>
        <v>18000000</v>
      </c>
      <c r="V158" s="8" t="s">
        <v>42</v>
      </c>
      <c r="W158" s="8" t="s">
        <v>43</v>
      </c>
      <c r="X158" s="20" t="s">
        <v>988</v>
      </c>
      <c r="Y158" s="8">
        <v>5111150</v>
      </c>
      <c r="Z158" s="9" t="s">
        <v>989</v>
      </c>
      <c r="AA158" s="8"/>
      <c r="AB158" s="8" t="s">
        <v>227</v>
      </c>
      <c r="AC158" s="8" t="s">
        <v>441</v>
      </c>
      <c r="AD158" s="8" t="s">
        <v>399</v>
      </c>
      <c r="AE158" s="8"/>
      <c r="AF158" s="24"/>
    </row>
    <row r="159" spans="1:32" s="6" customFormat="1" ht="82.5" hidden="1" x14ac:dyDescent="0.3">
      <c r="A159" s="8" t="s">
        <v>324</v>
      </c>
      <c r="B159" s="8" t="s">
        <v>227</v>
      </c>
      <c r="C159" s="34">
        <v>331</v>
      </c>
      <c r="D159" s="8">
        <v>80161500</v>
      </c>
      <c r="E159" s="8"/>
      <c r="F159" s="8"/>
      <c r="G159" s="8" t="s">
        <v>1007</v>
      </c>
      <c r="H159" s="8" t="s">
        <v>44</v>
      </c>
      <c r="I159" s="8" t="s">
        <v>52</v>
      </c>
      <c r="J159" s="8" t="s">
        <v>63</v>
      </c>
      <c r="K159" s="41">
        <v>2</v>
      </c>
      <c r="L159" s="8" t="s">
        <v>38</v>
      </c>
      <c r="M159" s="8">
        <v>10.5</v>
      </c>
      <c r="N159" s="8" t="s">
        <v>39</v>
      </c>
      <c r="O159" s="8" t="s">
        <v>1177</v>
      </c>
      <c r="P159" s="8" t="s">
        <v>54</v>
      </c>
      <c r="Q159" s="8">
        <v>0</v>
      </c>
      <c r="R159" s="8" t="s">
        <v>72</v>
      </c>
      <c r="S159" s="5">
        <v>4500000</v>
      </c>
      <c r="T159" s="5">
        <f t="shared" si="15"/>
        <v>47250000</v>
      </c>
      <c r="U159" s="5">
        <f t="shared" si="12"/>
        <v>47250000</v>
      </c>
      <c r="V159" s="8" t="s">
        <v>42</v>
      </c>
      <c r="W159" s="8" t="s">
        <v>43</v>
      </c>
      <c r="X159" s="20" t="s">
        <v>988</v>
      </c>
      <c r="Y159" s="8">
        <v>5111150</v>
      </c>
      <c r="Z159" s="9" t="s">
        <v>989</v>
      </c>
      <c r="AA159" s="8"/>
      <c r="AB159" s="8" t="s">
        <v>227</v>
      </c>
      <c r="AC159" s="8" t="s">
        <v>441</v>
      </c>
      <c r="AD159" s="8" t="s">
        <v>399</v>
      </c>
      <c r="AE159" s="8"/>
      <c r="AF159" s="24"/>
    </row>
    <row r="160" spans="1:32" s="6" customFormat="1" ht="66" hidden="1" x14ac:dyDescent="0.3">
      <c r="A160" s="8" t="s">
        <v>325</v>
      </c>
      <c r="B160" s="8" t="s">
        <v>227</v>
      </c>
      <c r="C160" s="34">
        <v>332</v>
      </c>
      <c r="D160" s="8">
        <v>80161500</v>
      </c>
      <c r="E160" s="8"/>
      <c r="F160" s="8"/>
      <c r="G160" s="8" t="s">
        <v>1008</v>
      </c>
      <c r="H160" s="8" t="s">
        <v>35</v>
      </c>
      <c r="I160" s="8" t="s">
        <v>1009</v>
      </c>
      <c r="J160" s="13" t="s">
        <v>37</v>
      </c>
      <c r="K160" s="42">
        <v>1</v>
      </c>
      <c r="L160" s="8" t="s">
        <v>66</v>
      </c>
      <c r="M160" s="8">
        <v>4</v>
      </c>
      <c r="N160" s="8" t="s">
        <v>39</v>
      </c>
      <c r="O160" s="8" t="s">
        <v>1177</v>
      </c>
      <c r="P160" s="8" t="s">
        <v>54</v>
      </c>
      <c r="Q160" s="8">
        <v>0</v>
      </c>
      <c r="R160" s="8" t="s">
        <v>72</v>
      </c>
      <c r="S160" s="5">
        <v>5500000</v>
      </c>
      <c r="T160" s="5">
        <f t="shared" si="15"/>
        <v>22000000</v>
      </c>
      <c r="U160" s="5">
        <f t="shared" si="12"/>
        <v>22000000</v>
      </c>
      <c r="V160" s="8" t="s">
        <v>42</v>
      </c>
      <c r="W160" s="8" t="s">
        <v>43</v>
      </c>
      <c r="X160" s="20" t="s">
        <v>988</v>
      </c>
      <c r="Y160" s="8">
        <v>5111150</v>
      </c>
      <c r="Z160" s="9" t="s">
        <v>989</v>
      </c>
      <c r="AA160" s="8"/>
      <c r="AB160" s="8" t="s">
        <v>227</v>
      </c>
      <c r="AC160" s="8" t="s">
        <v>441</v>
      </c>
      <c r="AD160" s="8" t="s">
        <v>399</v>
      </c>
      <c r="AE160" s="8"/>
      <c r="AF160" s="24"/>
    </row>
    <row r="161" spans="1:32" s="6" customFormat="1" ht="66" hidden="1" x14ac:dyDescent="0.3">
      <c r="A161" s="8" t="s">
        <v>326</v>
      </c>
      <c r="B161" s="8" t="s">
        <v>227</v>
      </c>
      <c r="C161" s="34">
        <v>333</v>
      </c>
      <c r="D161" s="8">
        <v>80161500</v>
      </c>
      <c r="E161" s="8"/>
      <c r="F161" s="8"/>
      <c r="G161" s="8" t="s">
        <v>1010</v>
      </c>
      <c r="H161" s="8" t="s">
        <v>44</v>
      </c>
      <c r="I161" s="8" t="s">
        <v>1011</v>
      </c>
      <c r="J161" s="13" t="s">
        <v>37</v>
      </c>
      <c r="K161" s="42">
        <v>1</v>
      </c>
      <c r="L161" s="8" t="s">
        <v>66</v>
      </c>
      <c r="M161" s="8">
        <v>4</v>
      </c>
      <c r="N161" s="8" t="s">
        <v>39</v>
      </c>
      <c r="O161" s="8" t="s">
        <v>1177</v>
      </c>
      <c r="P161" s="8" t="s">
        <v>54</v>
      </c>
      <c r="Q161" s="8">
        <v>0</v>
      </c>
      <c r="R161" s="8" t="s">
        <v>72</v>
      </c>
      <c r="S161" s="5">
        <v>4500000</v>
      </c>
      <c r="T161" s="5">
        <f t="shared" si="15"/>
        <v>18000000</v>
      </c>
      <c r="U161" s="5">
        <f t="shared" ref="U161:U172" si="16">+T161</f>
        <v>18000000</v>
      </c>
      <c r="V161" s="8" t="s">
        <v>42</v>
      </c>
      <c r="W161" s="8" t="s">
        <v>43</v>
      </c>
      <c r="X161" s="20" t="s">
        <v>988</v>
      </c>
      <c r="Y161" s="8">
        <v>5111150</v>
      </c>
      <c r="Z161" s="9" t="s">
        <v>989</v>
      </c>
      <c r="AA161" s="8"/>
      <c r="AB161" s="8" t="s">
        <v>227</v>
      </c>
      <c r="AC161" s="8" t="s">
        <v>441</v>
      </c>
      <c r="AD161" s="8" t="s">
        <v>399</v>
      </c>
      <c r="AE161" s="8"/>
      <c r="AF161" s="24"/>
    </row>
    <row r="162" spans="1:32" s="6" customFormat="1" ht="66" hidden="1" x14ac:dyDescent="0.3">
      <c r="A162" s="8" t="s">
        <v>327</v>
      </c>
      <c r="B162" s="8" t="s">
        <v>227</v>
      </c>
      <c r="C162" s="34">
        <v>334</v>
      </c>
      <c r="D162" s="8">
        <v>80161500</v>
      </c>
      <c r="E162" s="8"/>
      <c r="F162" s="8"/>
      <c r="G162" s="8" t="s">
        <v>1012</v>
      </c>
      <c r="H162" s="8" t="s">
        <v>35</v>
      </c>
      <c r="I162" s="8" t="s">
        <v>52</v>
      </c>
      <c r="J162" s="8" t="s">
        <v>63</v>
      </c>
      <c r="K162" s="41">
        <v>2</v>
      </c>
      <c r="L162" s="8" t="s">
        <v>38</v>
      </c>
      <c r="M162" s="8">
        <v>10.5</v>
      </c>
      <c r="N162" s="8" t="s">
        <v>39</v>
      </c>
      <c r="O162" s="8" t="s">
        <v>1177</v>
      </c>
      <c r="P162" s="8" t="s">
        <v>54</v>
      </c>
      <c r="Q162" s="8">
        <v>0</v>
      </c>
      <c r="R162" s="8" t="s">
        <v>72</v>
      </c>
      <c r="S162" s="5">
        <v>8000000</v>
      </c>
      <c r="T162" s="5">
        <f t="shared" si="15"/>
        <v>84000000</v>
      </c>
      <c r="U162" s="5">
        <f t="shared" si="16"/>
        <v>84000000</v>
      </c>
      <c r="V162" s="8" t="s">
        <v>42</v>
      </c>
      <c r="W162" s="8" t="s">
        <v>43</v>
      </c>
      <c r="X162" s="20" t="s">
        <v>988</v>
      </c>
      <c r="Y162" s="8">
        <v>5111150</v>
      </c>
      <c r="Z162" s="9" t="s">
        <v>989</v>
      </c>
      <c r="AA162" s="8"/>
      <c r="AB162" s="8" t="s">
        <v>227</v>
      </c>
      <c r="AC162" s="8" t="s">
        <v>441</v>
      </c>
      <c r="AD162" s="8" t="s">
        <v>399</v>
      </c>
      <c r="AE162" s="8"/>
      <c r="AF162" s="24"/>
    </row>
    <row r="163" spans="1:32" s="6" customFormat="1" ht="66" hidden="1" x14ac:dyDescent="0.3">
      <c r="A163" s="8" t="s">
        <v>328</v>
      </c>
      <c r="B163" s="8" t="s">
        <v>227</v>
      </c>
      <c r="C163" s="34">
        <v>335</v>
      </c>
      <c r="D163" s="8">
        <v>80161500</v>
      </c>
      <c r="E163" s="8"/>
      <c r="F163" s="8"/>
      <c r="G163" s="8" t="s">
        <v>1012</v>
      </c>
      <c r="H163" s="8" t="s">
        <v>35</v>
      </c>
      <c r="I163" s="8" t="s">
        <v>52</v>
      </c>
      <c r="J163" s="8" t="s">
        <v>63</v>
      </c>
      <c r="K163" s="41">
        <v>2</v>
      </c>
      <c r="L163" s="8" t="s">
        <v>38</v>
      </c>
      <c r="M163" s="8">
        <v>10.5</v>
      </c>
      <c r="N163" s="8" t="s">
        <v>39</v>
      </c>
      <c r="O163" s="8" t="s">
        <v>1177</v>
      </c>
      <c r="P163" s="8" t="s">
        <v>54</v>
      </c>
      <c r="Q163" s="8">
        <v>0</v>
      </c>
      <c r="R163" s="8" t="s">
        <v>72</v>
      </c>
      <c r="S163" s="5">
        <v>8000000</v>
      </c>
      <c r="T163" s="5">
        <f t="shared" si="15"/>
        <v>84000000</v>
      </c>
      <c r="U163" s="5">
        <f t="shared" si="16"/>
        <v>84000000</v>
      </c>
      <c r="V163" s="8" t="s">
        <v>42</v>
      </c>
      <c r="W163" s="8" t="s">
        <v>43</v>
      </c>
      <c r="X163" s="20" t="s">
        <v>988</v>
      </c>
      <c r="Y163" s="8">
        <v>5111150</v>
      </c>
      <c r="Z163" s="9" t="s">
        <v>989</v>
      </c>
      <c r="AA163" s="8"/>
      <c r="AB163" s="8" t="s">
        <v>227</v>
      </c>
      <c r="AC163" s="8" t="s">
        <v>441</v>
      </c>
      <c r="AD163" s="8" t="s">
        <v>399</v>
      </c>
      <c r="AE163" s="8"/>
      <c r="AF163" s="24"/>
    </row>
    <row r="164" spans="1:32" s="6" customFormat="1" ht="82.5" hidden="1" x14ac:dyDescent="0.3">
      <c r="A164" s="8" t="s">
        <v>329</v>
      </c>
      <c r="B164" s="8" t="s">
        <v>227</v>
      </c>
      <c r="C164" s="34">
        <v>336</v>
      </c>
      <c r="D164" s="8" t="s">
        <v>298</v>
      </c>
      <c r="E164" s="8"/>
      <c r="F164" s="8"/>
      <c r="G164" s="8" t="s">
        <v>1013</v>
      </c>
      <c r="H164" s="8" t="s">
        <v>301</v>
      </c>
      <c r="I164" s="8"/>
      <c r="J164" s="8" t="s">
        <v>74</v>
      </c>
      <c r="K164" s="41">
        <v>4</v>
      </c>
      <c r="L164" s="8" t="s">
        <v>38</v>
      </c>
      <c r="M164" s="8">
        <v>9</v>
      </c>
      <c r="N164" s="8" t="s">
        <v>262</v>
      </c>
      <c r="O164" s="8" t="s">
        <v>1177</v>
      </c>
      <c r="P164" s="8" t="s">
        <v>54</v>
      </c>
      <c r="Q164" s="8">
        <v>0</v>
      </c>
      <c r="R164" s="8" t="s">
        <v>72</v>
      </c>
      <c r="S164" s="5"/>
      <c r="T164" s="5">
        <v>130000000</v>
      </c>
      <c r="U164" s="5">
        <f t="shared" si="16"/>
        <v>130000000</v>
      </c>
      <c r="V164" s="8" t="s">
        <v>42</v>
      </c>
      <c r="W164" s="8" t="s">
        <v>43</v>
      </c>
      <c r="X164" s="20" t="s">
        <v>988</v>
      </c>
      <c r="Y164" s="8">
        <v>5111150</v>
      </c>
      <c r="Z164" s="9" t="s">
        <v>989</v>
      </c>
      <c r="AA164" s="8"/>
      <c r="AB164" s="8" t="s">
        <v>227</v>
      </c>
      <c r="AC164" s="8" t="s">
        <v>1043</v>
      </c>
      <c r="AD164" s="8" t="s">
        <v>399</v>
      </c>
      <c r="AE164" s="8"/>
      <c r="AF164" s="24"/>
    </row>
    <row r="165" spans="1:32" s="6" customFormat="1" ht="66" hidden="1" x14ac:dyDescent="0.3">
      <c r="A165" s="8" t="s">
        <v>330</v>
      </c>
      <c r="B165" s="8" t="s">
        <v>227</v>
      </c>
      <c r="C165" s="34">
        <v>337</v>
      </c>
      <c r="D165" s="8" t="s">
        <v>302</v>
      </c>
      <c r="E165" s="8"/>
      <c r="F165" s="8"/>
      <c r="G165" s="8" t="s">
        <v>303</v>
      </c>
      <c r="H165" s="8" t="s">
        <v>304</v>
      </c>
      <c r="I165" s="8"/>
      <c r="J165" s="8" t="s">
        <v>53</v>
      </c>
      <c r="K165" s="41">
        <v>3</v>
      </c>
      <c r="L165" s="8" t="s">
        <v>38</v>
      </c>
      <c r="M165" s="8">
        <v>6</v>
      </c>
      <c r="N165" s="8" t="s">
        <v>296</v>
      </c>
      <c r="O165" s="8" t="s">
        <v>1181</v>
      </c>
      <c r="P165" s="8" t="s">
        <v>54</v>
      </c>
      <c r="Q165" s="8">
        <v>0</v>
      </c>
      <c r="R165" s="8" t="s">
        <v>72</v>
      </c>
      <c r="S165" s="5"/>
      <c r="T165" s="5">
        <v>400000000</v>
      </c>
      <c r="U165" s="5">
        <f t="shared" si="16"/>
        <v>400000000</v>
      </c>
      <c r="V165" s="8" t="s">
        <v>42</v>
      </c>
      <c r="W165" s="8" t="s">
        <v>43</v>
      </c>
      <c r="X165" s="20" t="s">
        <v>988</v>
      </c>
      <c r="Y165" s="8">
        <v>5111150</v>
      </c>
      <c r="Z165" s="9" t="s">
        <v>989</v>
      </c>
      <c r="AA165" s="8"/>
      <c r="AB165" s="8" t="s">
        <v>227</v>
      </c>
      <c r="AC165" s="8" t="s">
        <v>1043</v>
      </c>
      <c r="AD165" s="8" t="s">
        <v>399</v>
      </c>
      <c r="AE165" s="8"/>
      <c r="AF165" s="24"/>
    </row>
    <row r="166" spans="1:32" s="6" customFormat="1" ht="66" hidden="1" x14ac:dyDescent="0.3">
      <c r="A166" s="8" t="s">
        <v>331</v>
      </c>
      <c r="B166" s="8" t="s">
        <v>227</v>
      </c>
      <c r="C166" s="34">
        <v>338</v>
      </c>
      <c r="D166" s="8" t="s">
        <v>302</v>
      </c>
      <c r="E166" s="8"/>
      <c r="F166" s="8"/>
      <c r="G166" s="8" t="s">
        <v>308</v>
      </c>
      <c r="H166" s="8" t="s">
        <v>1014</v>
      </c>
      <c r="I166" s="8" t="s">
        <v>309</v>
      </c>
      <c r="J166" s="8" t="s">
        <v>256</v>
      </c>
      <c r="K166" s="41">
        <v>2</v>
      </c>
      <c r="L166" s="8" t="s">
        <v>38</v>
      </c>
      <c r="M166" s="8">
        <v>10</v>
      </c>
      <c r="N166" s="8" t="s">
        <v>130</v>
      </c>
      <c r="O166" s="8" t="s">
        <v>1177</v>
      </c>
      <c r="P166" s="8" t="s">
        <v>54</v>
      </c>
      <c r="Q166" s="8">
        <v>0</v>
      </c>
      <c r="R166" s="8" t="s">
        <v>72</v>
      </c>
      <c r="S166" s="5"/>
      <c r="T166" s="5">
        <v>100000000</v>
      </c>
      <c r="U166" s="5">
        <f t="shared" si="16"/>
        <v>100000000</v>
      </c>
      <c r="V166" s="8" t="s">
        <v>42</v>
      </c>
      <c r="W166" s="8" t="s">
        <v>43</v>
      </c>
      <c r="X166" s="20" t="s">
        <v>988</v>
      </c>
      <c r="Y166" s="8">
        <v>5111150</v>
      </c>
      <c r="Z166" s="9" t="s">
        <v>989</v>
      </c>
      <c r="AA166" s="8"/>
      <c r="AB166" s="8" t="s">
        <v>227</v>
      </c>
      <c r="AC166" s="8" t="s">
        <v>1043</v>
      </c>
      <c r="AD166" s="8" t="s">
        <v>399</v>
      </c>
      <c r="AE166" s="8"/>
      <c r="AF166" s="24"/>
    </row>
    <row r="167" spans="1:32" s="29" customFormat="1" ht="82.5" hidden="1" x14ac:dyDescent="0.3">
      <c r="A167" s="8" t="s">
        <v>1036</v>
      </c>
      <c r="B167" s="8" t="s">
        <v>227</v>
      </c>
      <c r="C167" s="34">
        <v>339</v>
      </c>
      <c r="D167" s="8" t="s">
        <v>298</v>
      </c>
      <c r="E167" s="8"/>
      <c r="F167" s="8"/>
      <c r="G167" s="8" t="s">
        <v>314</v>
      </c>
      <c r="H167" s="8" t="s">
        <v>1014</v>
      </c>
      <c r="I167" s="8" t="s">
        <v>1015</v>
      </c>
      <c r="J167" s="13" t="s">
        <v>74</v>
      </c>
      <c r="K167" s="42">
        <v>4</v>
      </c>
      <c r="L167" s="8" t="s">
        <v>38</v>
      </c>
      <c r="M167" s="8">
        <v>8</v>
      </c>
      <c r="N167" s="8" t="s">
        <v>262</v>
      </c>
      <c r="O167" s="8" t="s">
        <v>1177</v>
      </c>
      <c r="P167" s="8" t="s">
        <v>54</v>
      </c>
      <c r="Q167" s="8">
        <v>0</v>
      </c>
      <c r="R167" s="8" t="s">
        <v>72</v>
      </c>
      <c r="S167" s="5"/>
      <c r="T167" s="5">
        <v>120000000</v>
      </c>
      <c r="U167" s="5">
        <f t="shared" si="16"/>
        <v>120000000</v>
      </c>
      <c r="V167" s="8" t="s">
        <v>42</v>
      </c>
      <c r="W167" s="8" t="s">
        <v>43</v>
      </c>
      <c r="X167" s="20" t="s">
        <v>988</v>
      </c>
      <c r="Y167" s="8">
        <v>5111150</v>
      </c>
      <c r="Z167" s="9" t="s">
        <v>989</v>
      </c>
      <c r="AA167" s="8"/>
      <c r="AB167" s="8" t="s">
        <v>227</v>
      </c>
      <c r="AC167" s="8" t="s">
        <v>1043</v>
      </c>
      <c r="AD167" s="8" t="s">
        <v>399</v>
      </c>
      <c r="AE167" s="8"/>
      <c r="AF167" s="32"/>
    </row>
    <row r="168" spans="1:32" s="6" customFormat="1" ht="82.5" hidden="1" x14ac:dyDescent="0.3">
      <c r="A168" s="8" t="s">
        <v>1037</v>
      </c>
      <c r="B168" s="8" t="s">
        <v>227</v>
      </c>
      <c r="C168" s="34">
        <v>340</v>
      </c>
      <c r="D168" s="8">
        <v>86111600</v>
      </c>
      <c r="E168" s="8"/>
      <c r="F168" s="8"/>
      <c r="G168" s="8" t="s">
        <v>320</v>
      </c>
      <c r="H168" s="8" t="s">
        <v>307</v>
      </c>
      <c r="I168" s="8"/>
      <c r="J168" s="13" t="s">
        <v>74</v>
      </c>
      <c r="K168" s="42">
        <v>4</v>
      </c>
      <c r="L168" s="8" t="s">
        <v>38</v>
      </c>
      <c r="M168" s="8">
        <v>8</v>
      </c>
      <c r="N168" s="8" t="s">
        <v>262</v>
      </c>
      <c r="O168" s="8" t="s">
        <v>1177</v>
      </c>
      <c r="P168" s="8" t="s">
        <v>54</v>
      </c>
      <c r="Q168" s="8">
        <v>0</v>
      </c>
      <c r="R168" s="8" t="s">
        <v>72</v>
      </c>
      <c r="S168" s="5"/>
      <c r="T168" s="5">
        <v>30000000</v>
      </c>
      <c r="U168" s="5">
        <f t="shared" si="16"/>
        <v>30000000</v>
      </c>
      <c r="V168" s="8" t="s">
        <v>42</v>
      </c>
      <c r="W168" s="8" t="s">
        <v>43</v>
      </c>
      <c r="X168" s="20" t="s">
        <v>988</v>
      </c>
      <c r="Y168" s="8">
        <v>5111150</v>
      </c>
      <c r="Z168" s="9" t="s">
        <v>989</v>
      </c>
      <c r="AA168" s="8"/>
      <c r="AB168" s="8" t="s">
        <v>227</v>
      </c>
      <c r="AC168" s="8" t="s">
        <v>1043</v>
      </c>
      <c r="AD168" s="8" t="s">
        <v>399</v>
      </c>
      <c r="AE168" s="8"/>
      <c r="AF168" s="24"/>
    </row>
    <row r="169" spans="1:32" s="6" customFormat="1" ht="82.5" hidden="1" x14ac:dyDescent="0.3">
      <c r="A169" s="8" t="s">
        <v>1038</v>
      </c>
      <c r="B169" s="8" t="s">
        <v>227</v>
      </c>
      <c r="C169" s="34">
        <v>341</v>
      </c>
      <c r="D169" s="8">
        <v>86111600</v>
      </c>
      <c r="E169" s="8"/>
      <c r="F169" s="8"/>
      <c r="G169" s="8" t="s">
        <v>317</v>
      </c>
      <c r="H169" s="8" t="s">
        <v>307</v>
      </c>
      <c r="I169" s="8" t="s">
        <v>1016</v>
      </c>
      <c r="J169" s="8" t="s">
        <v>74</v>
      </c>
      <c r="K169" s="41">
        <v>4</v>
      </c>
      <c r="L169" s="8" t="s">
        <v>38</v>
      </c>
      <c r="M169" s="8">
        <v>8</v>
      </c>
      <c r="N169" s="8" t="s">
        <v>262</v>
      </c>
      <c r="O169" s="8" t="s">
        <v>1177</v>
      </c>
      <c r="P169" s="8" t="s">
        <v>54</v>
      </c>
      <c r="Q169" s="8">
        <v>0</v>
      </c>
      <c r="R169" s="8" t="s">
        <v>72</v>
      </c>
      <c r="S169" s="5"/>
      <c r="T169" s="5">
        <v>1000000000</v>
      </c>
      <c r="U169" s="5">
        <f t="shared" si="16"/>
        <v>1000000000</v>
      </c>
      <c r="V169" s="8" t="s">
        <v>42</v>
      </c>
      <c r="W169" s="8" t="s">
        <v>43</v>
      </c>
      <c r="X169" s="20" t="s">
        <v>988</v>
      </c>
      <c r="Y169" s="8">
        <v>5111150</v>
      </c>
      <c r="Z169" s="9" t="s">
        <v>989</v>
      </c>
      <c r="AA169" s="8"/>
      <c r="AB169" s="8" t="s">
        <v>227</v>
      </c>
      <c r="AC169" s="8" t="s">
        <v>1043</v>
      </c>
      <c r="AD169" s="8" t="s">
        <v>399</v>
      </c>
      <c r="AE169" s="8"/>
      <c r="AF169" s="24"/>
    </row>
    <row r="170" spans="1:32" s="6" customFormat="1" ht="66" hidden="1" x14ac:dyDescent="0.3">
      <c r="A170" s="8" t="s">
        <v>1039</v>
      </c>
      <c r="B170" s="8" t="s">
        <v>227</v>
      </c>
      <c r="C170" s="34">
        <v>342</v>
      </c>
      <c r="D170" s="8" t="s">
        <v>1171</v>
      </c>
      <c r="E170" s="8"/>
      <c r="F170" s="8"/>
      <c r="G170" s="8" t="s">
        <v>1112</v>
      </c>
      <c r="H170" s="8" t="s">
        <v>1017</v>
      </c>
      <c r="I170" s="8"/>
      <c r="J170" s="8" t="s">
        <v>37</v>
      </c>
      <c r="K170" s="41">
        <v>1</v>
      </c>
      <c r="L170" s="8" t="s">
        <v>38</v>
      </c>
      <c r="M170" s="8">
        <v>11</v>
      </c>
      <c r="N170" s="8" t="s">
        <v>296</v>
      </c>
      <c r="O170" s="8" t="s">
        <v>1181</v>
      </c>
      <c r="P170" s="8" t="s">
        <v>54</v>
      </c>
      <c r="Q170" s="8">
        <v>0</v>
      </c>
      <c r="R170" s="8" t="s">
        <v>72</v>
      </c>
      <c r="S170" s="5"/>
      <c r="T170" s="5">
        <v>90000000</v>
      </c>
      <c r="U170" s="5">
        <f t="shared" si="16"/>
        <v>90000000</v>
      </c>
      <c r="V170" s="8" t="s">
        <v>42</v>
      </c>
      <c r="W170" s="8" t="s">
        <v>43</v>
      </c>
      <c r="X170" s="20" t="s">
        <v>988</v>
      </c>
      <c r="Y170" s="8">
        <v>5111150</v>
      </c>
      <c r="Z170" s="9" t="s">
        <v>989</v>
      </c>
      <c r="AA170" s="8"/>
      <c r="AB170" s="8" t="s">
        <v>227</v>
      </c>
      <c r="AC170" s="8" t="s">
        <v>1043</v>
      </c>
      <c r="AD170" s="8" t="s">
        <v>399</v>
      </c>
      <c r="AE170" s="8"/>
      <c r="AF170" s="24"/>
    </row>
    <row r="171" spans="1:32" s="6" customFormat="1" ht="66" hidden="1" x14ac:dyDescent="0.3">
      <c r="A171" s="8" t="s">
        <v>1040</v>
      </c>
      <c r="B171" s="8" t="s">
        <v>227</v>
      </c>
      <c r="C171" s="34">
        <v>343</v>
      </c>
      <c r="D171" s="8" t="s">
        <v>302</v>
      </c>
      <c r="E171" s="8"/>
      <c r="F171" s="8"/>
      <c r="G171" s="8" t="s">
        <v>1018</v>
      </c>
      <c r="H171" s="8" t="s">
        <v>1019</v>
      </c>
      <c r="I171" s="8"/>
      <c r="J171" s="8" t="s">
        <v>288</v>
      </c>
      <c r="K171" s="41">
        <v>3</v>
      </c>
      <c r="L171" s="8" t="s">
        <v>38</v>
      </c>
      <c r="M171" s="8">
        <v>8</v>
      </c>
      <c r="N171" s="8" t="s">
        <v>296</v>
      </c>
      <c r="O171" s="8" t="s">
        <v>1181</v>
      </c>
      <c r="P171" s="8" t="s">
        <v>54</v>
      </c>
      <c r="Q171" s="8">
        <v>0</v>
      </c>
      <c r="R171" s="8" t="s">
        <v>72</v>
      </c>
      <c r="S171" s="5"/>
      <c r="T171" s="5">
        <v>200000000</v>
      </c>
      <c r="U171" s="5">
        <f t="shared" si="16"/>
        <v>200000000</v>
      </c>
      <c r="V171" s="8" t="s">
        <v>42</v>
      </c>
      <c r="W171" s="8" t="s">
        <v>43</v>
      </c>
      <c r="X171" s="20" t="s">
        <v>988</v>
      </c>
      <c r="Y171" s="8">
        <v>5111150</v>
      </c>
      <c r="Z171" s="9" t="s">
        <v>989</v>
      </c>
      <c r="AA171" s="8"/>
      <c r="AB171" s="8" t="s">
        <v>227</v>
      </c>
      <c r="AC171" s="8" t="s">
        <v>1043</v>
      </c>
      <c r="AD171" s="8" t="s">
        <v>399</v>
      </c>
      <c r="AE171" s="8"/>
      <c r="AF171" s="24"/>
    </row>
    <row r="172" spans="1:32" s="6" customFormat="1" ht="82.5" hidden="1" x14ac:dyDescent="0.3">
      <c r="A172" s="8" t="s">
        <v>1041</v>
      </c>
      <c r="B172" s="8" t="s">
        <v>227</v>
      </c>
      <c r="C172" s="34">
        <v>344</v>
      </c>
      <c r="D172" s="8">
        <v>86111600</v>
      </c>
      <c r="E172" s="23"/>
      <c r="F172" s="23"/>
      <c r="G172" s="8" t="s">
        <v>1020</v>
      </c>
      <c r="H172" s="8" t="s">
        <v>307</v>
      </c>
      <c r="I172" s="8" t="s">
        <v>318</v>
      </c>
      <c r="J172" s="8" t="s">
        <v>288</v>
      </c>
      <c r="K172" s="41">
        <v>3</v>
      </c>
      <c r="L172" s="8" t="s">
        <v>38</v>
      </c>
      <c r="M172" s="8">
        <v>9</v>
      </c>
      <c r="N172" s="8" t="s">
        <v>262</v>
      </c>
      <c r="O172" s="8" t="s">
        <v>1177</v>
      </c>
      <c r="P172" s="8" t="s">
        <v>54</v>
      </c>
      <c r="Q172" s="8">
        <v>0</v>
      </c>
      <c r="R172" s="8" t="s">
        <v>72</v>
      </c>
      <c r="S172" s="5"/>
      <c r="T172" s="5">
        <v>80000000</v>
      </c>
      <c r="U172" s="5">
        <f t="shared" si="16"/>
        <v>80000000</v>
      </c>
      <c r="V172" s="8" t="s">
        <v>42</v>
      </c>
      <c r="W172" s="8" t="s">
        <v>43</v>
      </c>
      <c r="X172" s="20" t="s">
        <v>988</v>
      </c>
      <c r="Y172" s="8">
        <v>5111150</v>
      </c>
      <c r="Z172" s="9" t="s">
        <v>989</v>
      </c>
      <c r="AA172" s="8"/>
      <c r="AB172" s="8" t="s">
        <v>227</v>
      </c>
      <c r="AC172" s="8" t="s">
        <v>1043</v>
      </c>
      <c r="AD172" s="8" t="s">
        <v>399</v>
      </c>
      <c r="AE172" s="23"/>
      <c r="AF172" s="24"/>
    </row>
    <row r="173" spans="1:32" x14ac:dyDescent="0.25">
      <c r="S173" s="45"/>
      <c r="U173" s="11"/>
    </row>
    <row r="174" spans="1:32" x14ac:dyDescent="0.25">
      <c r="H174" s="61"/>
      <c r="I174" s="61"/>
      <c r="J174" s="61"/>
      <c r="K174" s="62"/>
      <c r="L174" s="61"/>
      <c r="M174" s="61"/>
      <c r="N174" s="61"/>
      <c r="O174" s="46">
        <v>50300000000</v>
      </c>
      <c r="P174" s="61"/>
      <c r="Q174" s="61"/>
      <c r="U174" s="63">
        <f>SUM(U9:U173)</f>
        <v>30908095978</v>
      </c>
      <c r="V174" s="61"/>
      <c r="W174" s="61"/>
      <c r="X174" s="61"/>
    </row>
    <row r="175" spans="1:32" x14ac:dyDescent="0.25">
      <c r="H175" s="61"/>
      <c r="I175" s="61"/>
      <c r="J175" s="61"/>
      <c r="K175" s="62"/>
      <c r="L175" s="61"/>
      <c r="M175" s="61"/>
      <c r="N175" s="61"/>
      <c r="O175" s="61"/>
      <c r="P175" s="61"/>
      <c r="Q175" s="61"/>
      <c r="U175" s="63">
        <f>+O174-U174</f>
        <v>19391904022</v>
      </c>
      <c r="V175" s="61"/>
      <c r="W175" s="61"/>
      <c r="X175" s="61"/>
    </row>
    <row r="176" spans="1:32" x14ac:dyDescent="0.25">
      <c r="H176" s="61"/>
      <c r="I176" s="61"/>
      <c r="J176" s="61"/>
      <c r="K176" s="62"/>
      <c r="L176" s="61"/>
      <c r="M176" s="61"/>
      <c r="N176" s="61"/>
      <c r="O176" s="61"/>
      <c r="P176" s="61"/>
      <c r="Q176" s="61"/>
      <c r="S176" s="48"/>
      <c r="U176" s="63"/>
      <c r="V176" s="61"/>
      <c r="W176" s="61"/>
      <c r="X176" s="61"/>
    </row>
    <row r="177" spans="8:24" x14ac:dyDescent="0.25">
      <c r="H177" s="61"/>
      <c r="I177" s="61"/>
      <c r="J177" s="61"/>
      <c r="K177" s="62"/>
      <c r="L177" s="61"/>
      <c r="M177" s="61"/>
      <c r="N177" s="61"/>
      <c r="O177" s="61"/>
      <c r="P177" s="61"/>
      <c r="Q177" s="61"/>
      <c r="U177" s="63"/>
      <c r="V177" s="61"/>
      <c r="W177" s="61"/>
      <c r="X177" s="61"/>
    </row>
    <row r="178" spans="8:24" x14ac:dyDescent="0.25">
      <c r="H178" s="61"/>
      <c r="I178" s="61"/>
      <c r="J178" s="61"/>
      <c r="K178" s="62"/>
      <c r="L178" s="61"/>
      <c r="M178" s="61"/>
      <c r="N178" s="61"/>
      <c r="O178" s="61"/>
      <c r="P178" s="61"/>
      <c r="Q178" s="61"/>
      <c r="U178" s="61"/>
      <c r="V178" s="61"/>
      <c r="W178" s="61"/>
      <c r="X178" s="61"/>
    </row>
    <row r="179" spans="8:24" x14ac:dyDescent="0.25">
      <c r="H179" s="61"/>
      <c r="I179" s="61"/>
      <c r="J179" s="61"/>
      <c r="K179" s="62"/>
      <c r="L179" s="61"/>
      <c r="M179" s="61"/>
      <c r="N179" s="61"/>
      <c r="O179" s="61"/>
      <c r="P179" s="61"/>
      <c r="Q179" s="61"/>
      <c r="U179" s="61"/>
      <c r="V179" s="61"/>
      <c r="W179" s="61"/>
      <c r="X179" s="61"/>
    </row>
    <row r="180" spans="8:24" x14ac:dyDescent="0.25">
      <c r="H180" s="61"/>
      <c r="I180" s="61"/>
      <c r="J180" s="61"/>
      <c r="K180" s="62"/>
      <c r="L180" s="61"/>
      <c r="M180" s="61"/>
      <c r="N180" s="61"/>
      <c r="O180" s="61"/>
      <c r="P180" s="61"/>
      <c r="Q180" s="61"/>
      <c r="U180" s="63"/>
      <c r="V180" s="61"/>
      <c r="W180" s="61"/>
      <c r="X180" s="61"/>
    </row>
    <row r="181" spans="8:24" x14ac:dyDescent="0.25">
      <c r="H181" s="61"/>
      <c r="I181" s="46"/>
      <c r="J181" s="61"/>
      <c r="K181" s="62"/>
      <c r="L181" s="61"/>
      <c r="M181" s="61"/>
      <c r="N181" s="61"/>
      <c r="O181" s="61"/>
      <c r="P181" s="61"/>
      <c r="Q181" s="61"/>
      <c r="S181" s="47"/>
      <c r="T181" s="47"/>
      <c r="U181" s="63"/>
      <c r="V181" s="61"/>
      <c r="W181" s="61"/>
      <c r="X181" s="61"/>
    </row>
    <row r="182" spans="8:24" x14ac:dyDescent="0.25">
      <c r="H182" s="61"/>
      <c r="I182" s="61"/>
      <c r="J182" s="61"/>
      <c r="K182" s="62"/>
      <c r="L182" s="61"/>
      <c r="M182" s="61"/>
      <c r="N182" s="61"/>
      <c r="O182" s="61"/>
      <c r="P182" s="61"/>
      <c r="Q182" s="61"/>
      <c r="U182" s="63"/>
      <c r="V182" s="61"/>
      <c r="W182" s="61"/>
      <c r="X182" s="61"/>
    </row>
    <row r="183" spans="8:24" x14ac:dyDescent="0.25">
      <c r="H183" s="61"/>
      <c r="I183" s="61"/>
      <c r="J183" s="61"/>
      <c r="K183" s="62"/>
      <c r="L183" s="61"/>
      <c r="M183" s="61"/>
      <c r="N183" s="61"/>
      <c r="O183" s="61"/>
      <c r="P183" s="61"/>
      <c r="Q183" s="61"/>
      <c r="S183" s="47"/>
      <c r="T183" s="47"/>
      <c r="U183" s="63"/>
      <c r="V183" s="61"/>
      <c r="W183" s="61"/>
      <c r="X183" s="61"/>
    </row>
    <row r="184" spans="8:24" x14ac:dyDescent="0.25">
      <c r="H184" s="61"/>
      <c r="I184" s="61"/>
      <c r="J184" s="61"/>
      <c r="K184" s="62"/>
      <c r="L184" s="61"/>
      <c r="M184" s="61"/>
      <c r="N184" s="61"/>
      <c r="O184" s="61"/>
      <c r="P184" s="61"/>
      <c r="Q184" s="46"/>
      <c r="U184" s="64"/>
      <c r="V184" s="61"/>
      <c r="W184" s="61"/>
      <c r="X184" s="61"/>
    </row>
    <row r="185" spans="8:24" x14ac:dyDescent="0.25">
      <c r="H185" s="61"/>
      <c r="I185" s="61"/>
      <c r="J185" s="61"/>
      <c r="K185" s="62"/>
      <c r="L185" s="61"/>
      <c r="M185" s="61"/>
      <c r="N185" s="61"/>
      <c r="O185" s="61"/>
      <c r="P185" s="61"/>
      <c r="Q185" s="61"/>
      <c r="U185" s="63"/>
      <c r="V185" s="61"/>
      <c r="W185" s="61"/>
      <c r="X185" s="61"/>
    </row>
    <row r="186" spans="8:24" x14ac:dyDescent="0.25">
      <c r="H186" s="61"/>
      <c r="I186" s="61"/>
      <c r="J186" s="61"/>
      <c r="K186" s="62"/>
      <c r="L186" s="61"/>
      <c r="M186" s="61"/>
      <c r="N186" s="61"/>
      <c r="O186" s="61"/>
      <c r="P186" s="61"/>
      <c r="Q186" s="61"/>
      <c r="U186" s="63"/>
      <c r="V186" s="61"/>
      <c r="W186" s="61"/>
      <c r="X186" s="61"/>
    </row>
    <row r="187" spans="8:24" x14ac:dyDescent="0.25">
      <c r="H187" s="61"/>
      <c r="I187" s="61"/>
      <c r="J187" s="61"/>
      <c r="K187" s="62"/>
      <c r="L187" s="61"/>
      <c r="M187" s="61"/>
      <c r="N187" s="61"/>
      <c r="O187" s="61"/>
      <c r="P187" s="61"/>
      <c r="Q187" s="61"/>
      <c r="U187" s="63"/>
      <c r="V187" s="61"/>
      <c r="W187" s="61"/>
      <c r="X187" s="61"/>
    </row>
  </sheetData>
  <autoFilter ref="A8:AF172" xr:uid="{F224C24C-C32F-43CB-83CC-F86429153E8D}">
    <filterColumn colId="1">
      <filters>
        <filter val="DIRECCIÓN GENERAL"/>
      </filters>
    </filterColumn>
    <filterColumn colId="7">
      <filters>
        <filter val="PRESTACIÓN DE SERVICIOS DE APOYO A LA GESTIÓN"/>
        <filter val="PRESTACIÓN DE SERVICIOS PROFESIONALES"/>
      </filters>
    </filterColumn>
    <filterColumn colId="17">
      <filters>
        <filter val="INVERSIÓN"/>
      </filters>
    </filterColumn>
  </autoFilter>
  <mergeCells count="9">
    <mergeCell ref="A6:E7"/>
    <mergeCell ref="F6:X7"/>
    <mergeCell ref="Y6:AC7"/>
    <mergeCell ref="AD6:AF7"/>
    <mergeCell ref="A1:AF3"/>
    <mergeCell ref="A4:E5"/>
    <mergeCell ref="F4:X5"/>
    <mergeCell ref="Y4:AC5"/>
    <mergeCell ref="AD4:AF5"/>
  </mergeCells>
  <conditionalFormatting sqref="C1:C8">
    <cfRule type="duplicateValues" dxfId="9" priority="2"/>
  </conditionalFormatting>
  <conditionalFormatting sqref="C23:C172">
    <cfRule type="duplicateValues" dxfId="8" priority="987"/>
  </conditionalFormatting>
  <conditionalFormatting sqref="C9:C22">
    <cfRule type="duplicateValues" dxfId="7" priority="988"/>
  </conditionalFormatting>
  <hyperlinks>
    <hyperlink ref="Z9" r:id="rId1" xr:uid="{1295CB5C-3910-4A08-BF80-5D118A851BDA}"/>
    <hyperlink ref="Z15" r:id="rId2" xr:uid="{80435216-E3D6-4F80-8E68-824C9FD9D0C2}"/>
    <hyperlink ref="Z16" r:id="rId3" xr:uid="{71C326B0-F0F4-44FF-B131-79B25D46C8A7}"/>
    <hyperlink ref="Z19" r:id="rId4" xr:uid="{CFDE47CB-D5F3-4A2E-855C-8558D97B1B9C}"/>
    <hyperlink ref="Z20" r:id="rId5" xr:uid="{C532D328-DDD0-43A1-B18E-E65758EF206B}"/>
    <hyperlink ref="Z17" r:id="rId6" xr:uid="{46610E22-E39F-4975-A099-E102A3A0A0AD}"/>
    <hyperlink ref="Z10" r:id="rId7" xr:uid="{75D39B54-271D-49C8-B9B9-55A901A8523C}"/>
    <hyperlink ref="Z21" r:id="rId8" xr:uid="{15D7FC4A-BEB1-4BBB-9564-C79DDADB65DA}"/>
    <hyperlink ref="Z22" r:id="rId9" xr:uid="{C8DD923F-711C-4982-815A-8D3C7F3F4106}"/>
    <hyperlink ref="Z11" r:id="rId10" xr:uid="{10CEFBD3-5771-4EB4-97ED-35035DFCC5AD}"/>
    <hyperlink ref="Z12" r:id="rId11" xr:uid="{70ABBD11-2242-41BB-B1FE-DDA998480098}"/>
    <hyperlink ref="Z13" r:id="rId12" xr:uid="{2E831BEE-98B5-4435-923A-CFC05F5F64A2}"/>
    <hyperlink ref="Z14" r:id="rId13" xr:uid="{D5CE5CDE-A9CD-454E-A31D-60482E1417EA}"/>
    <hyperlink ref="Z18" r:id="rId14" xr:uid="{2C72680C-6C5D-4B4A-B760-4E3EBF134D1E}"/>
    <hyperlink ref="Z24" r:id="rId15" xr:uid="{15C2F73E-6816-43C7-A725-BC9292C70B19}"/>
    <hyperlink ref="Z25" r:id="rId16" xr:uid="{84C650AD-B1C8-4CC0-8892-C156B19A840D}"/>
    <hyperlink ref="Z26" r:id="rId17" xr:uid="{3B409FD7-EC56-4FB1-A0F2-E699AE4980FE}"/>
    <hyperlink ref="Z29" r:id="rId18" xr:uid="{4ADFE0F5-2488-4383-BED7-73275A6C5A6A}"/>
    <hyperlink ref="Z30" r:id="rId19" xr:uid="{473FED0F-8380-4C05-B4EC-2642B60BBD06}"/>
    <hyperlink ref="Z31" r:id="rId20" xr:uid="{AECF02DC-8635-45B3-B58A-C78919216617}"/>
    <hyperlink ref="Z35" r:id="rId21" xr:uid="{D3739F91-6E24-4882-B4F3-98A6ECB50743}"/>
    <hyperlink ref="Z28" r:id="rId22" xr:uid="{447D0696-71F8-4CE0-BE37-F8655F0E5E62}"/>
    <hyperlink ref="Z86" r:id="rId23" xr:uid="{186BF92B-2789-498C-BE05-182E60109DC2}"/>
    <hyperlink ref="Z98" r:id="rId24" xr:uid="{C0158F7D-FC2A-4ECA-8B08-D03E65B8E86A}"/>
    <hyperlink ref="Z110" r:id="rId25" xr:uid="{C3A9A1A8-723F-45F5-B47E-77AC11D4D3C6}"/>
    <hyperlink ref="Z117" r:id="rId26" xr:uid="{6A78FA9A-CEF4-479D-859F-174DD6206193}"/>
    <hyperlink ref="Z118" r:id="rId27" xr:uid="{6D04465B-DD65-4117-B3E8-B399835C4657}"/>
    <hyperlink ref="Z120" r:id="rId28" xr:uid="{DF97BDC0-C50E-4942-AD50-7D3AC2E93EFD}"/>
    <hyperlink ref="Z121" r:id="rId29" display="johana.oviedo@migracioncolombia.gov.co" xr:uid="{34E2AEA0-8157-416D-AFFD-E27B6AF96CF8}"/>
    <hyperlink ref="Z114" r:id="rId30" xr:uid="{75B925EE-625A-4994-8EBD-47FD7478727B}"/>
    <hyperlink ref="Z124" r:id="rId31" xr:uid="{B0FCB506-A2A4-4A0C-9094-A758576675FF}"/>
    <hyperlink ref="Z125" r:id="rId32" xr:uid="{64DAF7F7-75D7-4634-8A98-128FFBAB77F1}"/>
    <hyperlink ref="Z127:Z137" r:id="rId33" display="maria.aguirre@migracioncolombia.gov.co" xr:uid="{11BAF96E-3BDC-4D39-9536-79BA47C258D9}"/>
    <hyperlink ref="Z149" r:id="rId34" xr:uid="{A4848176-2754-4602-81DC-4A3D8FE3C965}"/>
    <hyperlink ref="Z150:Z172" r:id="rId35" display="rosa.martinez@migracioncolombia.gov.co" xr:uid="{218C09F4-CD0C-44DF-91A5-195D78EC5D1A}"/>
    <hyperlink ref="Z126" r:id="rId36" xr:uid="{E8667D82-58AF-48FF-AEF4-A61559D065B3}"/>
    <hyperlink ref="Z113" r:id="rId37" xr:uid="{B0047106-636F-4AB6-9D4F-4E52D650E6C7}"/>
    <hyperlink ref="Z109" r:id="rId38" xr:uid="{FE2CDE10-1D22-4683-832D-A339253A274A}"/>
    <hyperlink ref="Z89" r:id="rId39" xr:uid="{CBD883A6-5C7C-4C31-858B-62ECBEDC4162}"/>
    <hyperlink ref="Z84" r:id="rId40" xr:uid="{0D34A5A4-65D5-459C-919B-60C3553EA488}"/>
    <hyperlink ref="Z138" r:id="rId41" xr:uid="{D5E596EB-88CE-45A8-8118-BB965A60BAEF}"/>
    <hyperlink ref="Z115" r:id="rId42" xr:uid="{67BC5A79-3D27-4B52-B3D1-E1FFF8D41C65}"/>
    <hyperlink ref="Z116" r:id="rId43" xr:uid="{C12A2171-6628-4FB1-BE10-E80A9F664681}"/>
    <hyperlink ref="Z123" r:id="rId44" xr:uid="{923E6238-F353-4190-BF1A-BE2C611928C2}"/>
    <hyperlink ref="Z119" r:id="rId45" xr:uid="{458A320E-6524-4D7F-9A32-9D173725B80D}"/>
    <hyperlink ref="Z83" r:id="rId46" xr:uid="{C6F5CF26-8883-413E-8ADF-FC71F243D42A}"/>
    <hyperlink ref="Z36" r:id="rId47" xr:uid="{6DB963E5-4461-4708-A073-DB99ED6981DB}"/>
    <hyperlink ref="Z40" r:id="rId48" xr:uid="{E484480A-C1E0-4870-9090-353523FEBED5}"/>
    <hyperlink ref="Z41" r:id="rId49" xr:uid="{F7A33ECB-00E3-429E-A620-FB457F2F035B}"/>
    <hyperlink ref="Z42" r:id="rId50" xr:uid="{50041410-B8D2-4C5B-9A8A-82CEA0A93597}"/>
    <hyperlink ref="Z43" r:id="rId51" xr:uid="{64896055-DF0F-4F1B-8BE7-D6A98B040BA3}"/>
    <hyperlink ref="Z44" r:id="rId52" xr:uid="{23D0C1D4-5CB7-413F-87E4-0CFCEF11E224}"/>
    <hyperlink ref="Z45" r:id="rId53" xr:uid="{2271D5D1-80AC-4A51-BE72-226A5737FACE}"/>
    <hyperlink ref="Z54" r:id="rId54" xr:uid="{1704E712-C305-455C-BB89-7C9D423DB220}"/>
    <hyperlink ref="Z65" r:id="rId55" xr:uid="{87AC5D9D-8A5A-4B91-9493-7A06F1E14BD0}"/>
    <hyperlink ref="Z77" r:id="rId56" xr:uid="{DA5A9CDA-937E-4A1B-910F-D401E40A74DF}"/>
    <hyperlink ref="Z55" r:id="rId57" xr:uid="{643FCF0C-06BB-4CED-B9B2-405CC46F5996}"/>
    <hyperlink ref="Z56" r:id="rId58" xr:uid="{569246FE-83C7-4D04-A167-3D05DD9AC910}"/>
    <hyperlink ref="Z66" r:id="rId59" xr:uid="{DF311775-AA69-490F-8C54-6945C370A67B}"/>
    <hyperlink ref="Z57" r:id="rId60" xr:uid="{01C7A34C-F4F1-4636-92DC-B40947F2B44A}"/>
    <hyperlink ref="Z78" r:id="rId61" xr:uid="{77CA60F4-AFD2-4DB2-B12C-2185B2FC202B}"/>
    <hyperlink ref="Z58" r:id="rId62" xr:uid="{8C2DB996-CC8C-4621-A7B0-41CAA8A78E9D}"/>
    <hyperlink ref="Z46" r:id="rId63" xr:uid="{E8A62760-DB18-4E03-B7E8-0C1A8727F796}"/>
    <hyperlink ref="Z37" r:id="rId64" xr:uid="{AB4839B9-4A19-433F-A792-E95C01B6F279}"/>
    <hyperlink ref="Z38" r:id="rId65" xr:uid="{224843B0-3749-4F6D-9747-79918238D792}"/>
    <hyperlink ref="Z47" r:id="rId66" xr:uid="{9642B27C-48BA-40BE-9D78-8CBE78DD169E}"/>
    <hyperlink ref="Z48" r:id="rId67" xr:uid="{AC3F563D-8293-43CD-9815-CD58D39DD07C}"/>
    <hyperlink ref="Z49" r:id="rId68" xr:uid="{7B4DCCFF-F0E2-492D-8938-40CD583E5841}"/>
    <hyperlink ref="Z50" r:id="rId69" xr:uid="{02ECC999-7266-4B84-8FA5-F21EE9D45716}"/>
    <hyperlink ref="Z59" r:id="rId70" xr:uid="{7F0A5DDB-5DCC-4453-B3F2-0ED9DC0A118B}"/>
    <hyperlink ref="Z79" r:id="rId71" xr:uid="{DFB6D906-4EA9-4F18-89E1-F763EE7D0DAE}"/>
    <hyperlink ref="Z67" r:id="rId72" xr:uid="{6105A153-FD36-4980-BA44-CABA511873E0}"/>
    <hyperlink ref="Z51" r:id="rId73" xr:uid="{40046839-C189-4FF0-8E3F-BFA04C1B0F4F}"/>
    <hyperlink ref="Z60" r:id="rId74" xr:uid="{20C3134E-39FC-4FFA-9E10-BE64467B59B6}"/>
    <hyperlink ref="Z75" r:id="rId75" xr:uid="{0097AEF3-38F7-4F22-B626-CC35C9D74773}"/>
    <hyperlink ref="Z61" r:id="rId76" xr:uid="{EA08FA0C-1A97-48AE-AC9F-960A0E2C6D1A}"/>
    <hyperlink ref="Z68" r:id="rId77" xr:uid="{DECA7FC2-7D53-4F98-A39B-C516B1DAC606}"/>
    <hyperlink ref="Z76" r:id="rId78" xr:uid="{8B8EF463-3284-4B71-B056-C2DA8F40CF1E}"/>
    <hyperlink ref="Z62" r:id="rId79" xr:uid="{C92E8749-16F0-4108-8ADF-352FF2D4ABD5}"/>
    <hyperlink ref="Z52" r:id="rId80" xr:uid="{C9652312-F8DC-42AA-BCE0-B9991BBF0F8D}"/>
    <hyperlink ref="Z69" r:id="rId81" xr:uid="{BDC9287C-9312-4A01-85DA-E35227A86CBF}"/>
    <hyperlink ref="Z70" r:id="rId82" xr:uid="{03C233FE-1B32-4F45-AB3B-5170E90FBDF9}"/>
    <hyperlink ref="Z53" r:id="rId83" xr:uid="{2D21D2E6-49A9-4FFF-9CE1-C75B3476DE1D}"/>
    <hyperlink ref="Z63" r:id="rId84" xr:uid="{21C9E29F-60CE-42A7-B930-9881F4C2BD00}"/>
    <hyperlink ref="Z80" r:id="rId85" xr:uid="{1C2F9565-F7DF-4539-8D5C-2F4A6E2AC4C3}"/>
    <hyperlink ref="Z81" r:id="rId86" xr:uid="{5F5302E8-60CC-4BDA-91DF-A08BF0F716E6}"/>
    <hyperlink ref="Z82" r:id="rId87" xr:uid="{EBAAC8E0-6083-4BD1-87AB-BEDE82ABE2C3}"/>
    <hyperlink ref="Z71" r:id="rId88" xr:uid="{6C543D60-2D1C-471A-A50B-6AB6C737AEE1}"/>
    <hyperlink ref="Z72" r:id="rId89" xr:uid="{9240A8E8-6862-407C-B5F0-E623AC08738E}"/>
    <hyperlink ref="Z64" r:id="rId90" xr:uid="{81F41355-282D-4FE6-8F2B-875004EBB920}"/>
    <hyperlink ref="Z39" r:id="rId91" xr:uid="{BBBD58AA-EEC3-4D60-B11A-CDA9250B79D8}"/>
    <hyperlink ref="Z73" r:id="rId92" xr:uid="{49E27ADC-2D0F-41FD-B58C-AF8C2F38F6B8}"/>
    <hyperlink ref="Z74" r:id="rId93" xr:uid="{456D8C58-36C8-45C4-825A-7C6698350292}"/>
    <hyperlink ref="Z85" r:id="rId94" xr:uid="{12E01D27-EA32-4138-9E6F-DBC75F2A0870}"/>
    <hyperlink ref="Z87" r:id="rId95" xr:uid="{8E372FFF-DFA2-4362-A884-C5FBAB194233}"/>
    <hyperlink ref="Z88" r:id="rId96" display="carlos.useche@migracioncolombia.gov.co" xr:uid="{4C544386-82C7-42B3-B1F2-D12239DF3268}"/>
    <hyperlink ref="Z97" r:id="rId97" xr:uid="{F00ACD16-B9E9-4A4D-998B-CBC4FF23034F}"/>
    <hyperlink ref="Z90" r:id="rId98" xr:uid="{72A8AF85-5FC2-40C9-BB7C-188C3AAF0291}"/>
    <hyperlink ref="Z94" r:id="rId99" xr:uid="{3017922D-44CD-4C64-A39D-9F5FD34BB7B9}"/>
    <hyperlink ref="Z95" r:id="rId100" xr:uid="{00606683-A78E-4E2A-A076-3559A252AB6A}"/>
    <hyperlink ref="Z92" r:id="rId101" xr:uid="{BEF45F06-F873-4451-A59A-19B294B3492A}"/>
    <hyperlink ref="Z91" r:id="rId102" xr:uid="{A247BE57-1978-46CF-A967-40D5D134D83F}"/>
    <hyperlink ref="Z93" r:id="rId103" display="diego.lopez@migracioncolombia.gov.co" xr:uid="{A28BC5A4-AD35-4D1B-AE99-9647B0B35FB8}"/>
    <hyperlink ref="Z108" r:id="rId104" xr:uid="{62EFEE8A-38A2-4002-8637-22B2E9614193}"/>
    <hyperlink ref="Z102" r:id="rId105" xr:uid="{CA29C000-D641-43B9-B11A-384D2550AA3C}"/>
    <hyperlink ref="Z100" r:id="rId106" xr:uid="{0F87B45B-26BF-4F9F-B108-79A3CF1D27D7}"/>
    <hyperlink ref="Z104" r:id="rId107" xr:uid="{055055F8-D32E-4BD0-B608-39434E86BEBB}"/>
    <hyperlink ref="Z105" r:id="rId108" xr:uid="{D9DF0576-C258-4DF5-8115-2A4773087F19}"/>
    <hyperlink ref="Z106" r:id="rId109" xr:uid="{52A21875-E17F-4569-BCC3-CAF341D12D79}"/>
    <hyperlink ref="Z101" r:id="rId110" xr:uid="{4034C22A-3C67-4DE0-A67C-8C8755A9613E}"/>
    <hyperlink ref="Z107" r:id="rId111" xr:uid="{8ACE0DF5-1B53-42DB-9239-501FD4D37A93}"/>
    <hyperlink ref="Z99" r:id="rId112" xr:uid="{19BE5FFE-A6A2-4197-BA31-226AAB956AE8}"/>
    <hyperlink ref="Z103" r:id="rId113" xr:uid="{789A2FD1-F9AD-43CC-9CAE-93A3B7BC6090}"/>
    <hyperlink ref="Z111" r:id="rId114" display="brayan.valbuena@migracioncolombia.gov.co" xr:uid="{A298A226-40FA-4F9F-8FEC-4BE80AC93AF7}"/>
    <hyperlink ref="Z122" r:id="rId115" display="johana.oviedo@migracioncolombia.gov.co" xr:uid="{14EB9B2B-CD49-4D9C-8DAE-BAF1C33ECAA4}"/>
    <hyperlink ref="Y23" r:id="rId116" display="LEONARDO.CARVAJAL@MIGRACIONCOLOMBIA.GOV.CO" xr:uid="{7108DC1B-EECE-48A7-8A01-33D2650B6680}"/>
    <hyperlink ref="Z148" r:id="rId117" display="rosa.martinez@migracioncolombia.gov.co" xr:uid="{7844F778-F9D7-42E9-AF44-1ECC6742F7C8}"/>
  </hyperlinks>
  <pageMargins left="0.7" right="0.7" top="0.75" bottom="0.75" header="0.3" footer="0.3"/>
  <pageSetup orientation="portrait" r:id="rId11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370EC-7947-4088-B4D9-86121C85D812}">
  <dimension ref="A1:N91"/>
  <sheetViews>
    <sheetView topLeftCell="A61" workbookViewId="0">
      <selection activeCell="I78" sqref="I78:K80"/>
    </sheetView>
  </sheetViews>
  <sheetFormatPr baseColWidth="10" defaultRowHeight="15" x14ac:dyDescent="0.25"/>
  <cols>
    <col min="1" max="1" width="48.5703125" bestFit="1" customWidth="1"/>
    <col min="2" max="2" width="18.28515625" bestFit="1" customWidth="1"/>
    <col min="3" max="3" width="20.28515625" bestFit="1" customWidth="1"/>
    <col min="4" max="5" width="16.7109375" bestFit="1" customWidth="1"/>
    <col min="7" max="7" width="16.7109375" bestFit="1" customWidth="1"/>
    <col min="9" max="11" width="19.28515625" bestFit="1" customWidth="1"/>
    <col min="12" max="12" width="18.28515625" bestFit="1" customWidth="1"/>
    <col min="13" max="13" width="23.5703125" bestFit="1" customWidth="1"/>
    <col min="14" max="14" width="19.28515625" style="49" bestFit="1" customWidth="1"/>
  </cols>
  <sheetData>
    <row r="1" spans="1:14" x14ac:dyDescent="0.25">
      <c r="A1" t="s">
        <v>28</v>
      </c>
    </row>
    <row r="2" spans="1:14" x14ac:dyDescent="0.25">
      <c r="A2" t="s">
        <v>33</v>
      </c>
      <c r="B2" t="str">
        <f>+CONCATENATE("Aprobación procesos ",A2)</f>
        <v>Aprobación procesos SUBDIRECCIÓN DE CONTROL DISCIPLINARIO INTERNO</v>
      </c>
    </row>
    <row r="3" spans="1:14" x14ac:dyDescent="0.25">
      <c r="A3" t="s">
        <v>1163</v>
      </c>
      <c r="B3" t="str">
        <f t="shared" ref="B3:B14" si="0">+CONCATENATE("Aprobación procesos ",A3)</f>
        <v>Aprobación procesos SUBDIRECCIÓN DE VERFICACIÓN MIGRATORIA</v>
      </c>
      <c r="N3" s="49">
        <v>2705000000</v>
      </c>
    </row>
    <row r="4" spans="1:14" x14ac:dyDescent="0.25">
      <c r="A4" t="s">
        <v>81</v>
      </c>
      <c r="B4" t="str">
        <f t="shared" si="0"/>
        <v>Aprobación procesos OFICINA ASESORA DE PLANEACIÓN</v>
      </c>
    </row>
    <row r="5" spans="1:14" x14ac:dyDescent="0.25">
      <c r="A5" t="s">
        <v>48</v>
      </c>
      <c r="B5" t="str">
        <f t="shared" si="0"/>
        <v>Aprobación procesos SUBDIRECCIÓN DE EXTRANJERÍA</v>
      </c>
    </row>
    <row r="6" spans="1:14" x14ac:dyDescent="0.25">
      <c r="A6" t="s">
        <v>104</v>
      </c>
      <c r="B6" t="str">
        <f t="shared" si="0"/>
        <v>Aprobación procesos OFICINA DE COMUNICACIONES</v>
      </c>
    </row>
    <row r="7" spans="1:14" x14ac:dyDescent="0.25">
      <c r="A7" t="s">
        <v>61</v>
      </c>
      <c r="B7" t="str">
        <f t="shared" si="0"/>
        <v>Aprobación procesos DIRECCIÓN GENERAL</v>
      </c>
    </row>
    <row r="8" spans="1:14" x14ac:dyDescent="0.25">
      <c r="A8" t="s">
        <v>129</v>
      </c>
      <c r="B8" t="str">
        <f t="shared" si="0"/>
        <v>Aprobación procesos OFICINA ASESORA JURÍDICA</v>
      </c>
    </row>
    <row r="9" spans="1:14" x14ac:dyDescent="0.25">
      <c r="A9" t="s">
        <v>337</v>
      </c>
      <c r="B9" t="str">
        <f t="shared" si="0"/>
        <v>Aprobación procesos OFICINA DE CONTROL INTERNO</v>
      </c>
    </row>
    <row r="10" spans="1:14" x14ac:dyDescent="0.25">
      <c r="A10" t="s">
        <v>133</v>
      </c>
      <c r="B10" t="str">
        <f t="shared" si="0"/>
        <v>Aprobación procesos OFICINA DE TECNOLOGÍA DE LA INFORMACIÓN</v>
      </c>
    </row>
    <row r="11" spans="1:14" x14ac:dyDescent="0.25">
      <c r="A11" t="s">
        <v>146</v>
      </c>
      <c r="B11" t="str">
        <f t="shared" si="0"/>
        <v>Aprobación procesos SUBDIRECCIÓN ADMINISTRATIVA Y FINANCIERA</v>
      </c>
      <c r="M11">
        <f>23300000*12</f>
        <v>279600000</v>
      </c>
    </row>
    <row r="12" spans="1:14" x14ac:dyDescent="0.25">
      <c r="A12" t="s">
        <v>103</v>
      </c>
      <c r="B12" t="str">
        <f t="shared" si="0"/>
        <v>Aprobación procesos SECRETARÍA GENERAL</v>
      </c>
      <c r="I12" s="49">
        <v>45486232838</v>
      </c>
      <c r="J12" s="49">
        <v>35911000000</v>
      </c>
      <c r="K12" s="50">
        <f>+I12-J12</f>
        <v>9575232838</v>
      </c>
    </row>
    <row r="13" spans="1:14" x14ac:dyDescent="0.25">
      <c r="A13" t="s">
        <v>227</v>
      </c>
      <c r="B13" t="str">
        <f t="shared" si="0"/>
        <v>Aprobación procesos SUBDIRECCIÓN DE TALENTO HUMANO</v>
      </c>
    </row>
    <row r="14" spans="1:14" x14ac:dyDescent="0.25">
      <c r="A14" t="s">
        <v>178</v>
      </c>
      <c r="B14" t="str">
        <f t="shared" si="0"/>
        <v>Aprobación procesos SUBDIRECCIÓN DE CONTROL MIGRATORIO</v>
      </c>
    </row>
    <row r="18" spans="2:14" x14ac:dyDescent="0.25">
      <c r="L18" t="s">
        <v>1208</v>
      </c>
      <c r="M18" t="s">
        <v>1201</v>
      </c>
      <c r="N18" s="49">
        <v>45000000</v>
      </c>
    </row>
    <row r="19" spans="2:14" x14ac:dyDescent="0.25">
      <c r="L19" t="s">
        <v>1208</v>
      </c>
      <c r="M19" t="s">
        <v>1202</v>
      </c>
      <c r="N19" s="49">
        <v>230000000</v>
      </c>
    </row>
    <row r="20" spans="2:14" x14ac:dyDescent="0.25">
      <c r="L20" t="s">
        <v>1208</v>
      </c>
      <c r="M20" t="s">
        <v>1203</v>
      </c>
      <c r="N20" s="49">
        <v>10000000</v>
      </c>
    </row>
    <row r="21" spans="2:14" x14ac:dyDescent="0.25">
      <c r="B21" s="49">
        <v>2705000000</v>
      </c>
      <c r="G21" s="49">
        <v>442738000</v>
      </c>
      <c r="H21" s="57">
        <f>+G21/$G$29</f>
        <v>0.60942734988616376</v>
      </c>
      <c r="I21" s="49">
        <f>+ROUND($I$29*H21,-3)</f>
        <v>412267000</v>
      </c>
      <c r="L21" t="s">
        <v>1208</v>
      </c>
      <c r="M21" t="s">
        <v>1204</v>
      </c>
      <c r="N21" s="49">
        <v>5000000</v>
      </c>
    </row>
    <row r="22" spans="2:14" x14ac:dyDescent="0.25">
      <c r="B22" s="49">
        <v>2652000000</v>
      </c>
      <c r="G22" s="49">
        <v>173176000</v>
      </c>
      <c r="H22" s="57">
        <f t="shared" ref="H22:H28" si="1">+G22/$G$29</f>
        <v>0.23837617449572046</v>
      </c>
      <c r="I22" s="49">
        <f t="shared" ref="I22:I28" si="2">+ROUND($I$29*H22,-3)</f>
        <v>161257000</v>
      </c>
      <c r="L22" t="s">
        <v>1208</v>
      </c>
      <c r="M22" t="s">
        <v>1205</v>
      </c>
      <c r="N22" s="49">
        <v>225000000</v>
      </c>
    </row>
    <row r="23" spans="2:14" x14ac:dyDescent="0.25">
      <c r="B23" s="50">
        <f>+B21-B22</f>
        <v>53000000</v>
      </c>
      <c r="G23" s="49">
        <v>30045000</v>
      </c>
      <c r="H23" s="57">
        <f t="shared" si="1"/>
        <v>4.1356840224534126E-2</v>
      </c>
      <c r="I23" s="49">
        <f t="shared" si="2"/>
        <v>27977000</v>
      </c>
      <c r="L23" t="s">
        <v>1208</v>
      </c>
      <c r="M23" t="s">
        <v>1206</v>
      </c>
      <c r="N23" s="49">
        <v>270000000</v>
      </c>
    </row>
    <row r="24" spans="2:14" x14ac:dyDescent="0.25">
      <c r="G24" s="49">
        <v>15022000</v>
      </c>
      <c r="H24" s="57">
        <f t="shared" si="1"/>
        <v>2.0677731863969099E-2</v>
      </c>
      <c r="I24" s="49">
        <f t="shared" si="2"/>
        <v>13988000</v>
      </c>
      <c r="L24" t="s">
        <v>1208</v>
      </c>
      <c r="M24" t="s">
        <v>1207</v>
      </c>
      <c r="N24" s="49">
        <v>1800000000</v>
      </c>
    </row>
    <row r="25" spans="2:14" x14ac:dyDescent="0.25">
      <c r="G25" s="49">
        <v>11290000</v>
      </c>
      <c r="H25" s="57">
        <f t="shared" si="1"/>
        <v>1.5540646567981037E-2</v>
      </c>
      <c r="I25" s="49">
        <f t="shared" si="2"/>
        <v>10513000</v>
      </c>
      <c r="L25" t="s">
        <v>1208</v>
      </c>
      <c r="M25" t="s">
        <v>1209</v>
      </c>
      <c r="N25" s="49">
        <v>450000000</v>
      </c>
    </row>
    <row r="26" spans="2:14" x14ac:dyDescent="0.25">
      <c r="G26" s="49">
        <v>42221000</v>
      </c>
      <c r="H26" s="57">
        <f t="shared" si="1"/>
        <v>5.8117062776503754E-2</v>
      </c>
      <c r="I26" s="49">
        <f t="shared" si="2"/>
        <v>39315000</v>
      </c>
      <c r="L26" t="s">
        <v>1208</v>
      </c>
      <c r="M26" t="s">
        <v>1211</v>
      </c>
      <c r="N26" s="49">
        <v>4145000000</v>
      </c>
    </row>
    <row r="27" spans="2:14" x14ac:dyDescent="0.25">
      <c r="G27" s="49">
        <v>6998000</v>
      </c>
      <c r="H27" s="57">
        <f t="shared" si="1"/>
        <v>9.6327231782755793E-3</v>
      </c>
      <c r="I27" s="49">
        <f t="shared" si="2"/>
        <v>6516000</v>
      </c>
      <c r="L27" t="s">
        <v>1212</v>
      </c>
      <c r="M27" t="s">
        <v>1213</v>
      </c>
      <c r="N27" s="49">
        <v>2500000000</v>
      </c>
    </row>
    <row r="28" spans="2:14" x14ac:dyDescent="0.25">
      <c r="G28" s="49">
        <v>4992000</v>
      </c>
      <c r="H28" s="57">
        <f t="shared" si="1"/>
        <v>6.8714710068521999E-3</v>
      </c>
      <c r="I28" s="49">
        <f t="shared" si="2"/>
        <v>4648000</v>
      </c>
      <c r="L28" t="s">
        <v>1216</v>
      </c>
      <c r="M28" t="s">
        <v>1215</v>
      </c>
      <c r="N28" s="49">
        <v>2755000000</v>
      </c>
    </row>
    <row r="29" spans="2:14" x14ac:dyDescent="0.25">
      <c r="G29" s="50">
        <f>SUM(G21:G28)</f>
        <v>726482000</v>
      </c>
      <c r="I29">
        <v>676482000</v>
      </c>
      <c r="L29" t="s">
        <v>1216</v>
      </c>
      <c r="M29" t="s">
        <v>1217</v>
      </c>
      <c r="N29" s="49">
        <v>400000000</v>
      </c>
    </row>
    <row r="30" spans="2:14" x14ac:dyDescent="0.25">
      <c r="L30" t="s">
        <v>1216</v>
      </c>
      <c r="M30" t="s">
        <v>1218</v>
      </c>
      <c r="N30" s="49">
        <v>120000000</v>
      </c>
    </row>
    <row r="31" spans="2:14" x14ac:dyDescent="0.25">
      <c r="M31" t="s">
        <v>237</v>
      </c>
      <c r="N31" s="49">
        <v>1800000000</v>
      </c>
    </row>
    <row r="32" spans="2:14" x14ac:dyDescent="0.25">
      <c r="M32" t="s">
        <v>1219</v>
      </c>
      <c r="N32" s="49">
        <v>307560000</v>
      </c>
    </row>
    <row r="33" spans="1:14" x14ac:dyDescent="0.25">
      <c r="C33" s="49">
        <v>3455400000</v>
      </c>
      <c r="M33" t="s">
        <v>1220</v>
      </c>
      <c r="N33" s="49">
        <v>190000000</v>
      </c>
    </row>
    <row r="34" spans="1:14" x14ac:dyDescent="0.25">
      <c r="B34" s="55" t="s">
        <v>1222</v>
      </c>
      <c r="C34" s="49">
        <v>168245000000</v>
      </c>
      <c r="M34" t="s">
        <v>1221</v>
      </c>
      <c r="N34" s="49">
        <v>11790000000</v>
      </c>
    </row>
    <row r="35" spans="1:14" x14ac:dyDescent="0.25">
      <c r="N35" s="49">
        <f>SUM(N28:N34)</f>
        <v>17362560000</v>
      </c>
    </row>
    <row r="36" spans="1:14" x14ac:dyDescent="0.25">
      <c r="I36" s="49">
        <v>32698582838</v>
      </c>
      <c r="J36" s="49">
        <v>15822550013</v>
      </c>
      <c r="K36" s="50">
        <f>+I36-J36</f>
        <v>16876032825</v>
      </c>
    </row>
    <row r="37" spans="1:14" x14ac:dyDescent="0.25">
      <c r="K37" s="49">
        <v>13287525538</v>
      </c>
    </row>
    <row r="38" spans="1:14" x14ac:dyDescent="0.25">
      <c r="K38" s="50">
        <f>+K37+N35</f>
        <v>30650085538</v>
      </c>
    </row>
    <row r="45" spans="1:14" x14ac:dyDescent="0.25">
      <c r="J45" s="49">
        <v>16920000</v>
      </c>
      <c r="K45" s="57">
        <f>+J45/$J$64</f>
        <v>5.5697221033798767E-3</v>
      </c>
      <c r="L45" s="50">
        <f>+ROUND(K45*$L$64,-3)</f>
        <v>15882000</v>
      </c>
    </row>
    <row r="46" spans="1:14" ht="14.25" customHeight="1" x14ac:dyDescent="0.25">
      <c r="A46" t="s">
        <v>16</v>
      </c>
      <c r="B46" s="49" t="s">
        <v>1191</v>
      </c>
      <c r="J46" s="49">
        <v>72720000</v>
      </c>
      <c r="K46" s="57">
        <f t="shared" ref="K46:K62" si="3">+J46/$J$64</f>
        <v>2.3937954571973088E-2</v>
      </c>
      <c r="L46" s="50">
        <f t="shared" ref="L46:L63" si="4">+ROUND(K46*$L$64,-3)</f>
        <v>68257000</v>
      </c>
    </row>
    <row r="47" spans="1:14" x14ac:dyDescent="0.25">
      <c r="A47" t="s">
        <v>47</v>
      </c>
      <c r="B47" s="49">
        <v>128599211.54031621</v>
      </c>
      <c r="C47" s="57">
        <f>+B47/$B$64</f>
        <v>0.12362050327894589</v>
      </c>
      <c r="D47" s="50">
        <f>+C47*$B$69</f>
        <v>11340116.713237165</v>
      </c>
      <c r="E47" s="50">
        <f>ROUND(+B47-D47,-3)</f>
        <v>117259000</v>
      </c>
      <c r="J47" s="49">
        <v>19790000</v>
      </c>
      <c r="K47" s="57">
        <f t="shared" si="3"/>
        <v>6.5144681102770538E-3</v>
      </c>
      <c r="L47" s="50">
        <f t="shared" si="4"/>
        <v>18576000</v>
      </c>
    </row>
    <row r="48" spans="1:14" x14ac:dyDescent="0.25">
      <c r="A48" t="s">
        <v>47</v>
      </c>
      <c r="B48" s="49">
        <v>222683964.52099633</v>
      </c>
      <c r="C48" s="57">
        <f t="shared" ref="C48:C63" si="5">+B48/$B$64</f>
        <v>0.21406277252023662</v>
      </c>
      <c r="D48" s="50">
        <f t="shared" ref="D48:D63" si="6">+C48*$B$69</f>
        <v>19636684.530081939</v>
      </c>
      <c r="E48" s="50">
        <f t="shared" ref="E48:E63" si="7">ROUND(+B48-D48,-2)</f>
        <v>203047300</v>
      </c>
      <c r="J48" s="49">
        <v>191061538.46153843</v>
      </c>
      <c r="K48" s="57">
        <f t="shared" si="3"/>
        <v>6.2893597746749116E-2</v>
      </c>
      <c r="L48" s="50">
        <f t="shared" si="4"/>
        <v>179337000</v>
      </c>
    </row>
    <row r="49" spans="1:13" x14ac:dyDescent="0.25">
      <c r="A49" t="s">
        <v>47</v>
      </c>
      <c r="B49" s="49">
        <v>48082682.586876094</v>
      </c>
      <c r="C49" s="57">
        <f t="shared" si="5"/>
        <v>4.6221165349275631E-2</v>
      </c>
      <c r="D49" s="50">
        <f t="shared" si="6"/>
        <v>4240020.0272594178</v>
      </c>
      <c r="E49" s="50">
        <f t="shared" si="7"/>
        <v>43842700</v>
      </c>
      <c r="J49" s="49">
        <v>12510000</v>
      </c>
      <c r="K49" s="57">
        <f t="shared" si="3"/>
        <v>4.118039214732994E-3</v>
      </c>
      <c r="L49" s="50">
        <f t="shared" si="4"/>
        <v>11742000</v>
      </c>
    </row>
    <row r="50" spans="1:13" x14ac:dyDescent="0.25">
      <c r="A50" t="s">
        <v>47</v>
      </c>
      <c r="B50" s="49">
        <v>20713108.101180457</v>
      </c>
      <c r="C50" s="57">
        <f t="shared" si="5"/>
        <v>1.991120176608855E-2</v>
      </c>
      <c r="D50" s="50">
        <f t="shared" si="6"/>
        <v>1826520.2449366979</v>
      </c>
      <c r="E50" s="50">
        <f t="shared" si="7"/>
        <v>18886600</v>
      </c>
      <c r="J50" s="49">
        <v>19000000</v>
      </c>
      <c r="K50" s="57">
        <f t="shared" si="3"/>
        <v>6.2544160735353224E-3</v>
      </c>
      <c r="L50" s="50">
        <f t="shared" si="4"/>
        <v>17834000</v>
      </c>
    </row>
    <row r="51" spans="1:13" x14ac:dyDescent="0.25">
      <c r="A51" t="s">
        <v>47</v>
      </c>
      <c r="B51" s="49">
        <v>13157003.85756363</v>
      </c>
      <c r="C51" s="57">
        <f t="shared" si="5"/>
        <v>1.2647631498153811E-2</v>
      </c>
      <c r="D51" s="50">
        <f t="shared" si="6"/>
        <v>1160208.9744889915</v>
      </c>
      <c r="E51" s="50">
        <f t="shared" si="7"/>
        <v>11996800</v>
      </c>
      <c r="J51" s="49">
        <v>301000000</v>
      </c>
      <c r="K51" s="57">
        <f t="shared" si="3"/>
        <v>9.9083117796533268E-2</v>
      </c>
      <c r="L51" s="50">
        <f t="shared" si="4"/>
        <v>282528000</v>
      </c>
    </row>
    <row r="52" spans="1:13" x14ac:dyDescent="0.25">
      <c r="A52" t="s">
        <v>47</v>
      </c>
      <c r="B52" s="49">
        <v>35548727.705300994</v>
      </c>
      <c r="C52" s="57">
        <f t="shared" si="5"/>
        <v>3.4172461535487815E-2</v>
      </c>
      <c r="D52" s="50">
        <f t="shared" si="6"/>
        <v>3134752.6657177019</v>
      </c>
      <c r="E52" s="50">
        <f t="shared" si="7"/>
        <v>32414000</v>
      </c>
      <c r="J52" s="49">
        <v>12550000</v>
      </c>
      <c r="K52" s="57">
        <f t="shared" si="3"/>
        <v>4.1312064064667527E-3</v>
      </c>
      <c r="L52" s="50">
        <f t="shared" si="4"/>
        <v>11780000</v>
      </c>
    </row>
    <row r="53" spans="1:13" x14ac:dyDescent="0.25">
      <c r="A53" t="s">
        <v>47</v>
      </c>
      <c r="B53" s="49">
        <v>76720347.510605738</v>
      </c>
      <c r="C53" s="57">
        <f t="shared" si="5"/>
        <v>7.3750125349900594E-2</v>
      </c>
      <c r="D53" s="50">
        <f t="shared" si="6"/>
        <v>6765342.3736399068</v>
      </c>
      <c r="E53" s="50">
        <f t="shared" si="7"/>
        <v>69955000</v>
      </c>
      <c r="J53" s="49">
        <v>8600000</v>
      </c>
      <c r="K53" s="57">
        <f t="shared" si="3"/>
        <v>2.8309462227580932E-3</v>
      </c>
      <c r="L53" s="50">
        <f t="shared" si="4"/>
        <v>8072000</v>
      </c>
    </row>
    <row r="54" spans="1:13" x14ac:dyDescent="0.25">
      <c r="A54" t="s">
        <v>47</v>
      </c>
      <c r="B54" s="49">
        <v>117663009.02430308</v>
      </c>
      <c r="C54" s="57">
        <f t="shared" si="5"/>
        <v>0.11310769497478158</v>
      </c>
      <c r="D54" s="50">
        <f t="shared" si="6"/>
        <v>10375742.115245894</v>
      </c>
      <c r="E54" s="50">
        <f t="shared" si="7"/>
        <v>107287300</v>
      </c>
      <c r="J54" s="49">
        <v>12900000</v>
      </c>
      <c r="K54" s="57">
        <f t="shared" si="3"/>
        <v>4.2464193341371402E-3</v>
      </c>
      <c r="L54" s="50">
        <f t="shared" si="4"/>
        <v>12108000</v>
      </c>
    </row>
    <row r="55" spans="1:13" x14ac:dyDescent="0.25">
      <c r="A55" t="s">
        <v>47</v>
      </c>
      <c r="B55" s="49">
        <v>66572541.879364327</v>
      </c>
      <c r="C55" s="57">
        <f t="shared" si="5"/>
        <v>6.3995191207728952E-2</v>
      </c>
      <c r="D55" s="50">
        <f t="shared" si="6"/>
        <v>5870490.0735117225</v>
      </c>
      <c r="E55" s="50">
        <f>ROUND(+B55-D55,-3)</f>
        <v>60702000</v>
      </c>
      <c r="J55" s="49">
        <v>31364000</v>
      </c>
      <c r="K55" s="57">
        <f t="shared" si="3"/>
        <v>1.0324395038440097E-2</v>
      </c>
      <c r="L55" s="50">
        <f t="shared" si="4"/>
        <v>29439000</v>
      </c>
    </row>
    <row r="56" spans="1:13" x14ac:dyDescent="0.25">
      <c r="A56" t="s">
        <v>47</v>
      </c>
      <c r="B56" s="49">
        <v>76902089.267784938</v>
      </c>
      <c r="C56" s="57">
        <f t="shared" si="5"/>
        <v>7.3924830989384627E-2</v>
      </c>
      <c r="D56" s="50">
        <f t="shared" si="6"/>
        <v>6781368.6984781027</v>
      </c>
      <c r="E56" s="50">
        <f t="shared" si="7"/>
        <v>70120700</v>
      </c>
      <c r="J56" s="49">
        <v>126200000</v>
      </c>
      <c r="K56" s="57">
        <f t="shared" si="3"/>
        <v>4.1542489920008301E-2</v>
      </c>
      <c r="L56" s="50">
        <f t="shared" si="4"/>
        <v>118455000</v>
      </c>
    </row>
    <row r="57" spans="1:13" x14ac:dyDescent="0.25">
      <c r="A57" t="s">
        <v>47</v>
      </c>
      <c r="B57" s="49">
        <v>32795911.764899846</v>
      </c>
      <c r="C57" s="57">
        <f t="shared" si="5"/>
        <v>3.1526220645589291E-2</v>
      </c>
      <c r="D57" s="50">
        <f t="shared" si="6"/>
        <v>2892004.256296684</v>
      </c>
      <c r="E57" s="50">
        <f t="shared" si="7"/>
        <v>29903900</v>
      </c>
      <c r="J57" s="49">
        <v>74201000</v>
      </c>
      <c r="K57" s="57">
        <f t="shared" si="3"/>
        <v>2.4425469845915499E-2</v>
      </c>
      <c r="L57" s="50">
        <f t="shared" si="4"/>
        <v>69647000</v>
      </c>
    </row>
    <row r="58" spans="1:13" x14ac:dyDescent="0.25">
      <c r="A58" t="s">
        <v>47</v>
      </c>
      <c r="B58" s="49">
        <v>61625292.102192253</v>
      </c>
      <c r="C58" s="57">
        <f t="shared" si="5"/>
        <v>5.9239473812767077E-2</v>
      </c>
      <c r="D58" s="50">
        <f t="shared" si="6"/>
        <v>5434232.4230122119</v>
      </c>
      <c r="E58" s="50">
        <f t="shared" si="7"/>
        <v>56191100</v>
      </c>
      <c r="J58" s="49">
        <v>9000000</v>
      </c>
      <c r="K58" s="57">
        <f t="shared" si="3"/>
        <v>2.9626181400956792E-3</v>
      </c>
      <c r="L58" s="50">
        <f t="shared" si="4"/>
        <v>8448000</v>
      </c>
    </row>
    <row r="59" spans="1:13" x14ac:dyDescent="0.25">
      <c r="A59" t="s">
        <v>47</v>
      </c>
      <c r="B59" s="49">
        <v>42786071.583837695</v>
      </c>
      <c r="C59" s="57">
        <f t="shared" si="5"/>
        <v>4.1129612220560399E-2</v>
      </c>
      <c r="D59" s="50">
        <f t="shared" si="6"/>
        <v>3772955.0566453384</v>
      </c>
      <c r="E59" s="50">
        <f t="shared" si="7"/>
        <v>39013100</v>
      </c>
      <c r="J59" s="49">
        <v>12500000</v>
      </c>
      <c r="K59" s="57">
        <f t="shared" si="3"/>
        <v>4.1147474167995543E-3</v>
      </c>
      <c r="L59" s="50">
        <f t="shared" si="4"/>
        <v>11733000</v>
      </c>
    </row>
    <row r="60" spans="1:13" x14ac:dyDescent="0.25">
      <c r="A60" t="s">
        <v>47</v>
      </c>
      <c r="B60" s="49">
        <v>22321900.158211756</v>
      </c>
      <c r="C60" s="57">
        <f t="shared" si="5"/>
        <v>2.1457709566402944E-2</v>
      </c>
      <c r="D60" s="50">
        <f t="shared" si="6"/>
        <v>1968386.5089327593</v>
      </c>
      <c r="E60" s="50">
        <f t="shared" si="7"/>
        <v>20353500</v>
      </c>
      <c r="J60" s="49">
        <v>218670000</v>
      </c>
      <c r="K60" s="57">
        <f t="shared" si="3"/>
        <v>7.1981745410524683E-2</v>
      </c>
      <c r="L60" s="50">
        <f t="shared" si="4"/>
        <v>205251000</v>
      </c>
      <c r="M60" s="50"/>
    </row>
    <row r="61" spans="1:13" x14ac:dyDescent="0.25">
      <c r="A61" t="s">
        <v>47</v>
      </c>
      <c r="B61" s="49">
        <v>45001949.123537108</v>
      </c>
      <c r="C61" s="57">
        <f t="shared" si="5"/>
        <v>4.3259702237296437E-2</v>
      </c>
      <c r="D61" s="50">
        <f t="shared" si="6"/>
        <v>3968355.2431741203</v>
      </c>
      <c r="E61" s="50">
        <f t="shared" si="7"/>
        <v>41033600</v>
      </c>
      <c r="J61" s="49">
        <v>1470451000</v>
      </c>
      <c r="K61" s="57">
        <f t="shared" si="3"/>
        <v>0.48404275630242571</v>
      </c>
      <c r="L61" s="50">
        <f t="shared" si="4"/>
        <v>1380213000</v>
      </c>
    </row>
    <row r="62" spans="1:13" x14ac:dyDescent="0.25">
      <c r="A62" t="s">
        <v>47</v>
      </c>
      <c r="B62" s="49">
        <v>18032877.590105001</v>
      </c>
      <c r="C62" s="57">
        <f t="shared" si="5"/>
        <v>1.7334736166384146E-2</v>
      </c>
      <c r="D62" s="50">
        <f t="shared" si="6"/>
        <v>1590172.5531435306</v>
      </c>
      <c r="E62" s="50">
        <f t="shared" si="7"/>
        <v>16442700</v>
      </c>
      <c r="J62" s="49">
        <v>339316000</v>
      </c>
      <c r="K62" s="57">
        <f t="shared" si="3"/>
        <v>0.11169597075830061</v>
      </c>
      <c r="L62" s="50">
        <v>318494750</v>
      </c>
      <c r="M62" s="50"/>
    </row>
    <row r="63" spans="1:13" x14ac:dyDescent="0.25">
      <c r="A63" t="s">
        <v>47</v>
      </c>
      <c r="B63" s="49">
        <v>11067442.019831693</v>
      </c>
      <c r="C63" s="57">
        <f t="shared" si="5"/>
        <v>1.063896688101563E-2</v>
      </c>
      <c r="D63" s="50">
        <f t="shared" si="6"/>
        <v>975947.54056894151</v>
      </c>
      <c r="E63" s="50">
        <f t="shared" si="7"/>
        <v>10091500</v>
      </c>
      <c r="J63" s="49">
        <v>89100000</v>
      </c>
      <c r="K63" s="57">
        <f>+J63/$J$64</f>
        <v>2.9329919586947223E-2</v>
      </c>
      <c r="L63" s="50">
        <f t="shared" si="4"/>
        <v>83632000</v>
      </c>
      <c r="M63" s="50"/>
    </row>
    <row r="64" spans="1:13" x14ac:dyDescent="0.25">
      <c r="B64" s="50">
        <f>SUM(B47:B63)</f>
        <v>1040274130.3369071</v>
      </c>
      <c r="J64" s="50">
        <f>SUM(J45:J63)</f>
        <v>3037853538.4615383</v>
      </c>
      <c r="L64" s="50">
        <v>2851428750</v>
      </c>
      <c r="M64" s="50">
        <f>+M63-L64</f>
        <v>-2851428750</v>
      </c>
    </row>
    <row r="68" spans="2:11" x14ac:dyDescent="0.25">
      <c r="B68" s="50">
        <v>2531266700</v>
      </c>
    </row>
    <row r="69" spans="2:11" x14ac:dyDescent="0.25">
      <c r="B69" s="50">
        <v>91733299.998371124</v>
      </c>
    </row>
    <row r="70" spans="2:11" x14ac:dyDescent="0.25">
      <c r="B70" s="50">
        <f>+B64-B69</f>
        <v>948540830.33853602</v>
      </c>
    </row>
    <row r="76" spans="2:11" x14ac:dyDescent="0.25">
      <c r="B76" s="49">
        <v>90000000</v>
      </c>
      <c r="C76" s="53">
        <f>+B76/$B$91</f>
        <v>9.202453987730061E-2</v>
      </c>
      <c r="D76" s="50">
        <f>+ROUND(C76*D$91,-3)</f>
        <v>64417000</v>
      </c>
    </row>
    <row r="77" spans="2:11" x14ac:dyDescent="0.25">
      <c r="B77" s="49">
        <v>80000000</v>
      </c>
      <c r="C77" s="53">
        <f t="shared" ref="C77:C90" si="8">+B77/$B$91</f>
        <v>8.1799591002044994E-2</v>
      </c>
      <c r="D77" s="50">
        <f t="shared" ref="D77:D90" si="9">+ROUND(C77*D$91,-3)</f>
        <v>57260000</v>
      </c>
    </row>
    <row r="78" spans="2:11" x14ac:dyDescent="0.25">
      <c r="B78" s="49">
        <v>380000000</v>
      </c>
      <c r="C78" s="53">
        <f t="shared" si="8"/>
        <v>0.3885480572597137</v>
      </c>
      <c r="D78" s="50">
        <f t="shared" si="9"/>
        <v>271984000</v>
      </c>
      <c r="I78" s="49">
        <v>1546399445</v>
      </c>
      <c r="J78" s="49">
        <v>1546399445</v>
      </c>
      <c r="K78" s="49">
        <v>1148104955</v>
      </c>
    </row>
    <row r="79" spans="2:11" x14ac:dyDescent="0.25">
      <c r="B79" s="49">
        <v>50000000</v>
      </c>
      <c r="C79" s="53">
        <f t="shared" si="8"/>
        <v>5.112474437627812E-2</v>
      </c>
      <c r="D79" s="50">
        <f t="shared" si="9"/>
        <v>35787000</v>
      </c>
      <c r="I79" s="49">
        <v>146399445</v>
      </c>
      <c r="J79" s="49">
        <v>5000000</v>
      </c>
      <c r="K79" s="49">
        <v>949252462</v>
      </c>
    </row>
    <row r="80" spans="2:11" x14ac:dyDescent="0.25">
      <c r="B80" s="49">
        <v>25000000</v>
      </c>
      <c r="C80" s="53">
        <f t="shared" si="8"/>
        <v>2.556237218813906E-2</v>
      </c>
      <c r="D80" s="50">
        <f t="shared" si="9"/>
        <v>17894000</v>
      </c>
      <c r="I80" s="49"/>
      <c r="J80" s="49">
        <v>150000000</v>
      </c>
      <c r="K80" s="49">
        <v>2191303814</v>
      </c>
    </row>
    <row r="81" spans="2:5" x14ac:dyDescent="0.25">
      <c r="B81" s="49">
        <v>15000000</v>
      </c>
      <c r="C81" s="53">
        <f t="shared" si="8"/>
        <v>1.5337423312883436E-2</v>
      </c>
      <c r="D81" s="50">
        <f t="shared" si="9"/>
        <v>10736000</v>
      </c>
    </row>
    <row r="82" spans="2:5" x14ac:dyDescent="0.25">
      <c r="B82" s="49">
        <v>15000000</v>
      </c>
      <c r="C82" s="53">
        <f t="shared" si="8"/>
        <v>1.5337423312883436E-2</v>
      </c>
      <c r="D82" s="50">
        <f t="shared" si="9"/>
        <v>10736000</v>
      </c>
    </row>
    <row r="83" spans="2:5" x14ac:dyDescent="0.25">
      <c r="B83" s="49">
        <v>75000000</v>
      </c>
      <c r="C83" s="53">
        <f t="shared" si="8"/>
        <v>7.6687116564417179E-2</v>
      </c>
      <c r="D83" s="50">
        <v>53682000</v>
      </c>
    </row>
    <row r="84" spans="2:5" x14ac:dyDescent="0.25">
      <c r="B84" s="49">
        <v>27000000</v>
      </c>
      <c r="C84" s="53">
        <f t="shared" si="8"/>
        <v>2.7607361963190184E-2</v>
      </c>
      <c r="D84" s="50">
        <f t="shared" si="9"/>
        <v>19325000</v>
      </c>
    </row>
    <row r="85" spans="2:5" x14ac:dyDescent="0.25">
      <c r="B85" s="49">
        <v>40000000</v>
      </c>
      <c r="C85" s="53">
        <f t="shared" si="8"/>
        <v>4.0899795501022497E-2</v>
      </c>
      <c r="D85" s="50">
        <f t="shared" si="9"/>
        <v>28630000</v>
      </c>
    </row>
    <row r="86" spans="2:5" x14ac:dyDescent="0.25">
      <c r="B86" s="49">
        <v>30000000</v>
      </c>
      <c r="C86" s="53">
        <f t="shared" si="8"/>
        <v>3.0674846625766871E-2</v>
      </c>
      <c r="D86" s="50">
        <f t="shared" si="9"/>
        <v>21472000</v>
      </c>
    </row>
    <row r="87" spans="2:5" x14ac:dyDescent="0.25">
      <c r="B87" s="49">
        <v>23000000</v>
      </c>
      <c r="C87" s="53">
        <f t="shared" si="8"/>
        <v>2.3517382413087935E-2</v>
      </c>
      <c r="D87" s="50">
        <f t="shared" si="9"/>
        <v>16462000</v>
      </c>
    </row>
    <row r="88" spans="2:5" x14ac:dyDescent="0.25">
      <c r="B88" s="49">
        <v>58000000</v>
      </c>
      <c r="C88" s="53">
        <f t="shared" si="8"/>
        <v>5.9304703476482618E-2</v>
      </c>
      <c r="D88" s="50">
        <f t="shared" si="9"/>
        <v>41513000</v>
      </c>
    </row>
    <row r="89" spans="2:5" x14ac:dyDescent="0.25">
      <c r="B89" s="49">
        <v>40000000</v>
      </c>
      <c r="C89" s="53">
        <f t="shared" si="8"/>
        <v>4.0899795501022497E-2</v>
      </c>
      <c r="D89" s="50">
        <f t="shared" si="9"/>
        <v>28630000</v>
      </c>
    </row>
    <row r="90" spans="2:5" x14ac:dyDescent="0.25">
      <c r="B90" s="49">
        <v>30000000</v>
      </c>
      <c r="C90" s="53">
        <f t="shared" si="8"/>
        <v>3.0674846625766871E-2</v>
      </c>
      <c r="D90" s="50">
        <f t="shared" si="9"/>
        <v>21472000</v>
      </c>
      <c r="E90" s="50">
        <f>SUM(D76:D90)</f>
        <v>700000000</v>
      </c>
    </row>
    <row r="91" spans="2:5" x14ac:dyDescent="0.25">
      <c r="B91" s="49">
        <f>SUM(B76:B90)</f>
        <v>978000000</v>
      </c>
      <c r="D91" s="49">
        <v>700000000</v>
      </c>
      <c r="E91" s="50">
        <f>+E90-D91</f>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3635A-CB57-492B-A93B-564534343A9B}">
  <sheetPr filterMode="1"/>
  <dimension ref="A1:AF172"/>
  <sheetViews>
    <sheetView zoomScale="55" zoomScaleNormal="55" workbookViewId="0">
      <pane xSplit="3" ySplit="8" topLeftCell="D9" activePane="bottomRight" state="frozen"/>
      <selection pane="topRight" activeCell="D1" sqref="D1"/>
      <selection pane="bottomLeft" activeCell="A9" sqref="A9"/>
      <selection pane="bottomRight" activeCell="I49" sqref="I49"/>
    </sheetView>
  </sheetViews>
  <sheetFormatPr baseColWidth="10" defaultRowHeight="16.5" x14ac:dyDescent="0.25"/>
  <cols>
    <col min="1" max="1" width="12.42578125" style="15" customWidth="1"/>
    <col min="2" max="2" width="20" style="15" customWidth="1"/>
    <col min="3" max="3" width="12.42578125" style="15" customWidth="1"/>
    <col min="4" max="4" width="19.5703125" style="15" customWidth="1"/>
    <col min="5" max="5" width="10.5703125" style="15" customWidth="1"/>
    <col min="6" max="6" width="5.140625" style="15" customWidth="1"/>
    <col min="7" max="7" width="64.42578125" style="15" customWidth="1"/>
    <col min="8" max="8" width="21.42578125" style="15" customWidth="1"/>
    <col min="9" max="9" width="21.7109375" style="15" bestFit="1" customWidth="1"/>
    <col min="10" max="10" width="14.7109375" style="15" customWidth="1"/>
    <col min="11" max="11" width="14.7109375" style="44" customWidth="1"/>
    <col min="12" max="12" width="14.42578125" style="15" customWidth="1"/>
    <col min="13" max="13" width="11.42578125" style="15" customWidth="1"/>
    <col min="14" max="15" width="16.28515625" style="15" customWidth="1"/>
    <col min="16" max="16" width="12" style="15" customWidth="1"/>
    <col min="17" max="17" width="23.5703125" style="15" customWidth="1"/>
    <col min="18" max="18" width="19.28515625" style="11" customWidth="1"/>
    <col min="19" max="19" width="22.85546875" style="11" bestFit="1" customWidth="1"/>
    <col min="20" max="20" width="25.5703125" style="11" customWidth="1"/>
    <col min="21" max="21" width="25.5703125" style="38" customWidth="1"/>
    <col min="22" max="22" width="10.140625" style="15" customWidth="1"/>
    <col min="23" max="23" width="11.42578125" style="15" customWidth="1"/>
    <col min="24" max="24" width="14.85546875" style="15" customWidth="1"/>
    <col min="25" max="25" width="17" style="15" bestFit="1" customWidth="1"/>
    <col min="26" max="26" width="29.5703125" style="15" customWidth="1"/>
    <col min="27" max="27" width="19.28515625" style="15" customWidth="1"/>
    <col min="28" max="28" width="22.85546875" style="15" customWidth="1"/>
    <col min="29" max="29" width="73.42578125" style="15" customWidth="1"/>
    <col min="30" max="30" width="108.7109375" style="15" customWidth="1"/>
    <col min="31" max="31" width="20.7109375" style="15" customWidth="1"/>
    <col min="32" max="32" width="16.140625" style="15" customWidth="1"/>
    <col min="33" max="16384" width="11.42578125" style="15"/>
  </cols>
  <sheetData>
    <row r="1" spans="1:32" s="10" customFormat="1" x14ac:dyDescent="0.25">
      <c r="A1" s="141" t="s">
        <v>0</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8"/>
    </row>
    <row r="2" spans="1:32" s="10" customFormat="1" x14ac:dyDescent="0.25">
      <c r="A2" s="143"/>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5"/>
    </row>
    <row r="3" spans="1:32" s="10" customFormat="1" ht="17.25" thickBot="1" x14ac:dyDescent="0.3">
      <c r="A3" s="146"/>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8"/>
    </row>
    <row r="4" spans="1:32" s="10" customFormat="1" x14ac:dyDescent="0.25">
      <c r="A4" s="141" t="s">
        <v>1</v>
      </c>
      <c r="B4" s="137"/>
      <c r="C4" s="137"/>
      <c r="D4" s="137"/>
      <c r="E4" s="138"/>
      <c r="F4" s="141" t="s">
        <v>2</v>
      </c>
      <c r="G4" s="137"/>
      <c r="H4" s="137"/>
      <c r="I4" s="137"/>
      <c r="J4" s="137"/>
      <c r="K4" s="137"/>
      <c r="L4" s="137"/>
      <c r="M4" s="137"/>
      <c r="N4" s="137"/>
      <c r="O4" s="137"/>
      <c r="P4" s="137"/>
      <c r="Q4" s="137"/>
      <c r="R4" s="137"/>
      <c r="S4" s="137"/>
      <c r="T4" s="137"/>
      <c r="U4" s="137"/>
      <c r="V4" s="137"/>
      <c r="W4" s="137"/>
      <c r="X4" s="138"/>
      <c r="Y4" s="141" t="s">
        <v>3</v>
      </c>
      <c r="Z4" s="137"/>
      <c r="AA4" s="137"/>
      <c r="AB4" s="137"/>
      <c r="AC4" s="138"/>
      <c r="AD4" s="141" t="s">
        <v>4</v>
      </c>
      <c r="AE4" s="137"/>
      <c r="AF4" s="138"/>
    </row>
    <row r="5" spans="1:32" s="10" customFormat="1" ht="17.25" thickBot="1" x14ac:dyDescent="0.3">
      <c r="A5" s="146"/>
      <c r="B5" s="147"/>
      <c r="C5" s="147"/>
      <c r="D5" s="147"/>
      <c r="E5" s="148"/>
      <c r="F5" s="146"/>
      <c r="G5" s="147"/>
      <c r="H5" s="147"/>
      <c r="I5" s="147"/>
      <c r="J5" s="147"/>
      <c r="K5" s="147"/>
      <c r="L5" s="147"/>
      <c r="M5" s="147"/>
      <c r="N5" s="147"/>
      <c r="O5" s="147"/>
      <c r="P5" s="147"/>
      <c r="Q5" s="147"/>
      <c r="R5" s="147"/>
      <c r="S5" s="147"/>
      <c r="T5" s="147"/>
      <c r="U5" s="147"/>
      <c r="V5" s="147"/>
      <c r="W5" s="147"/>
      <c r="X5" s="148"/>
      <c r="Y5" s="146"/>
      <c r="Z5" s="147"/>
      <c r="AA5" s="147"/>
      <c r="AB5" s="147"/>
      <c r="AC5" s="148"/>
      <c r="AD5" s="146"/>
      <c r="AE5" s="147"/>
      <c r="AF5" s="148"/>
    </row>
    <row r="6" spans="1:32" s="10" customFormat="1" x14ac:dyDescent="0.25">
      <c r="A6" s="137" t="s">
        <v>5</v>
      </c>
      <c r="B6" s="137"/>
      <c r="C6" s="137"/>
      <c r="D6" s="137"/>
      <c r="E6" s="138"/>
      <c r="F6" s="141" t="s">
        <v>6</v>
      </c>
      <c r="G6" s="137"/>
      <c r="H6" s="137"/>
      <c r="I6" s="137"/>
      <c r="J6" s="137"/>
      <c r="K6" s="137"/>
      <c r="L6" s="137"/>
      <c r="M6" s="137"/>
      <c r="N6" s="137"/>
      <c r="O6" s="137"/>
      <c r="P6" s="137"/>
      <c r="Q6" s="137"/>
      <c r="R6" s="137"/>
      <c r="S6" s="137"/>
      <c r="T6" s="137"/>
      <c r="U6" s="137"/>
      <c r="V6" s="137"/>
      <c r="W6" s="137"/>
      <c r="X6" s="138"/>
      <c r="Y6" s="141" t="s">
        <v>7</v>
      </c>
      <c r="Z6" s="137"/>
      <c r="AA6" s="137"/>
      <c r="AB6" s="137"/>
      <c r="AC6" s="138"/>
      <c r="AD6" s="141" t="s">
        <v>8</v>
      </c>
      <c r="AE6" s="137"/>
      <c r="AF6" s="138"/>
    </row>
    <row r="7" spans="1:32" s="10" customFormat="1" x14ac:dyDescent="0.25">
      <c r="A7" s="139"/>
      <c r="B7" s="139"/>
      <c r="C7" s="139"/>
      <c r="D7" s="139"/>
      <c r="E7" s="140"/>
      <c r="F7" s="142"/>
      <c r="G7" s="139"/>
      <c r="H7" s="139"/>
      <c r="I7" s="139"/>
      <c r="J7" s="139"/>
      <c r="K7" s="139"/>
      <c r="L7" s="139"/>
      <c r="M7" s="139"/>
      <c r="N7" s="139"/>
      <c r="O7" s="139"/>
      <c r="P7" s="139"/>
      <c r="Q7" s="139"/>
      <c r="R7" s="139"/>
      <c r="S7" s="139"/>
      <c r="T7" s="139"/>
      <c r="U7" s="139"/>
      <c r="V7" s="139"/>
      <c r="W7" s="139"/>
      <c r="X7" s="140"/>
      <c r="Y7" s="142"/>
      <c r="Z7" s="139"/>
      <c r="AA7" s="139"/>
      <c r="AB7" s="139"/>
      <c r="AC7" s="140"/>
      <c r="AD7" s="142"/>
      <c r="AE7" s="139"/>
      <c r="AF7" s="140"/>
    </row>
    <row r="8" spans="1:32" s="10" customFormat="1" ht="82.5" x14ac:dyDescent="0.25">
      <c r="A8" s="3" t="s">
        <v>1109</v>
      </c>
      <c r="B8" s="3" t="s">
        <v>9</v>
      </c>
      <c r="C8" s="3" t="s">
        <v>10</v>
      </c>
      <c r="D8" s="3" t="s">
        <v>1049</v>
      </c>
      <c r="E8" s="3" t="s">
        <v>11</v>
      </c>
      <c r="F8" s="3" t="s">
        <v>12</v>
      </c>
      <c r="G8" s="3" t="s">
        <v>13</v>
      </c>
      <c r="H8" s="3" t="s">
        <v>14</v>
      </c>
      <c r="I8" s="3" t="s">
        <v>15</v>
      </c>
      <c r="J8" s="3" t="s">
        <v>16</v>
      </c>
      <c r="K8" s="40" t="s">
        <v>1173</v>
      </c>
      <c r="L8" s="3" t="s">
        <v>17</v>
      </c>
      <c r="M8" s="3" t="s">
        <v>18</v>
      </c>
      <c r="N8" s="3" t="s">
        <v>19</v>
      </c>
      <c r="O8" s="3" t="s">
        <v>1174</v>
      </c>
      <c r="P8" s="3" t="s">
        <v>20</v>
      </c>
      <c r="Q8" s="3" t="s">
        <v>1183</v>
      </c>
      <c r="R8" s="3" t="s">
        <v>21</v>
      </c>
      <c r="S8" s="4" t="s">
        <v>1214</v>
      </c>
      <c r="T8" s="4" t="s">
        <v>1191</v>
      </c>
      <c r="U8" s="4" t="s">
        <v>22</v>
      </c>
      <c r="V8" s="3" t="s">
        <v>23</v>
      </c>
      <c r="W8" s="3" t="s">
        <v>24</v>
      </c>
      <c r="X8" s="3" t="s">
        <v>25</v>
      </c>
      <c r="Y8" s="3" t="s">
        <v>26</v>
      </c>
      <c r="Z8" s="3" t="s">
        <v>1184</v>
      </c>
      <c r="AA8" s="3" t="s">
        <v>27</v>
      </c>
      <c r="AB8" s="3" t="s">
        <v>28</v>
      </c>
      <c r="AC8" s="3" t="s">
        <v>29</v>
      </c>
      <c r="AD8" s="3" t="s">
        <v>30</v>
      </c>
      <c r="AE8" s="3" t="s">
        <v>31</v>
      </c>
      <c r="AF8" s="3" t="s">
        <v>32</v>
      </c>
    </row>
    <row r="9" spans="1:32" s="6" customFormat="1" ht="117.75" hidden="1" customHeight="1" x14ac:dyDescent="0.3">
      <c r="A9" s="8" t="s">
        <v>535</v>
      </c>
      <c r="B9" s="8" t="s">
        <v>33</v>
      </c>
      <c r="C9" s="34">
        <v>1</v>
      </c>
      <c r="D9" s="8">
        <v>80111607</v>
      </c>
      <c r="E9" s="8"/>
      <c r="F9" s="8"/>
      <c r="G9" s="8" t="s">
        <v>536</v>
      </c>
      <c r="H9" s="8" t="s">
        <v>35</v>
      </c>
      <c r="I9" s="8" t="s">
        <v>147</v>
      </c>
      <c r="J9" s="16" t="s">
        <v>37</v>
      </c>
      <c r="K9" s="41">
        <v>1</v>
      </c>
      <c r="L9" s="16" t="s">
        <v>66</v>
      </c>
      <c r="M9" s="8">
        <v>4</v>
      </c>
      <c r="N9" s="8" t="s">
        <v>39</v>
      </c>
      <c r="O9" s="8" t="s">
        <v>1177</v>
      </c>
      <c r="P9" s="8" t="s">
        <v>54</v>
      </c>
      <c r="Q9" s="8">
        <v>0</v>
      </c>
      <c r="R9" s="8" t="s">
        <v>41</v>
      </c>
      <c r="S9" s="5">
        <v>11000000</v>
      </c>
      <c r="T9" s="5">
        <f t="shared" ref="T9:T20" si="0">S9*M9</f>
        <v>44000000</v>
      </c>
      <c r="U9" s="52">
        <f t="shared" ref="U9:U25" si="1">+T9</f>
        <v>44000000</v>
      </c>
      <c r="V9" s="8" t="s">
        <v>42</v>
      </c>
      <c r="W9" s="8" t="s">
        <v>43</v>
      </c>
      <c r="X9" s="8" t="s">
        <v>537</v>
      </c>
      <c r="Y9" s="8">
        <v>3017959815</v>
      </c>
      <c r="Z9" s="9" t="s">
        <v>538</v>
      </c>
      <c r="AA9" s="8"/>
      <c r="AB9" s="8" t="str">
        <f>+B9</f>
        <v>SUBDIRECCIÓN DE CONTROL DISCIPLINARIO INTERNO</v>
      </c>
      <c r="AC9" s="17" t="s">
        <v>405</v>
      </c>
      <c r="AD9" s="8" t="s">
        <v>399</v>
      </c>
      <c r="AE9" s="8"/>
      <c r="AF9" s="8"/>
    </row>
    <row r="10" spans="1:32" s="6" customFormat="1" ht="117.75" hidden="1" customHeight="1" x14ac:dyDescent="0.3">
      <c r="A10" s="8" t="s">
        <v>539</v>
      </c>
      <c r="B10" s="8" t="s">
        <v>33</v>
      </c>
      <c r="C10" s="34">
        <v>2</v>
      </c>
      <c r="D10" s="8">
        <v>80111607</v>
      </c>
      <c r="E10" s="8"/>
      <c r="F10" s="8"/>
      <c r="G10" s="8" t="s">
        <v>540</v>
      </c>
      <c r="H10" s="8" t="s">
        <v>35</v>
      </c>
      <c r="I10" s="8" t="s">
        <v>406</v>
      </c>
      <c r="J10" s="16" t="s">
        <v>163</v>
      </c>
      <c r="K10" s="41">
        <v>1</v>
      </c>
      <c r="L10" s="16" t="s">
        <v>66</v>
      </c>
      <c r="M10" s="8">
        <v>4</v>
      </c>
      <c r="N10" s="8" t="s">
        <v>39</v>
      </c>
      <c r="O10" s="8" t="s">
        <v>1177</v>
      </c>
      <c r="P10" s="8" t="s">
        <v>54</v>
      </c>
      <c r="Q10" s="8">
        <v>0</v>
      </c>
      <c r="R10" s="8" t="s">
        <v>41</v>
      </c>
      <c r="S10" s="5">
        <v>10500000</v>
      </c>
      <c r="T10" s="5">
        <f t="shared" si="0"/>
        <v>42000000</v>
      </c>
      <c r="U10" s="52">
        <f t="shared" si="1"/>
        <v>42000000</v>
      </c>
      <c r="V10" s="8" t="s">
        <v>42</v>
      </c>
      <c r="W10" s="8" t="s">
        <v>43</v>
      </c>
      <c r="X10" s="8" t="s">
        <v>537</v>
      </c>
      <c r="Y10" s="8">
        <v>3017959815</v>
      </c>
      <c r="Z10" s="9" t="s">
        <v>538</v>
      </c>
      <c r="AA10" s="8"/>
      <c r="AB10" s="8" t="str">
        <f>+B10</f>
        <v>SUBDIRECCIÓN DE CONTROL DISCIPLINARIO INTERNO</v>
      </c>
      <c r="AC10" s="17" t="s">
        <v>405</v>
      </c>
      <c r="AD10" s="8" t="s">
        <v>399</v>
      </c>
      <c r="AE10" s="8"/>
      <c r="AF10" s="8"/>
    </row>
    <row r="11" spans="1:32" s="6" customFormat="1" ht="117.75" hidden="1" customHeight="1" x14ac:dyDescent="0.3">
      <c r="A11" s="8" t="s">
        <v>541</v>
      </c>
      <c r="B11" s="8" t="s">
        <v>33</v>
      </c>
      <c r="C11" s="34">
        <v>3</v>
      </c>
      <c r="D11" s="8">
        <v>80111607</v>
      </c>
      <c r="E11" s="8"/>
      <c r="F11" s="8"/>
      <c r="G11" s="8" t="s">
        <v>34</v>
      </c>
      <c r="H11" s="8" t="s">
        <v>35</v>
      </c>
      <c r="I11" s="8" t="s">
        <v>36</v>
      </c>
      <c r="J11" s="16" t="s">
        <v>37</v>
      </c>
      <c r="K11" s="41">
        <v>1</v>
      </c>
      <c r="L11" s="16" t="s">
        <v>66</v>
      </c>
      <c r="M11" s="8">
        <v>4</v>
      </c>
      <c r="N11" s="8" t="s">
        <v>39</v>
      </c>
      <c r="O11" s="8" t="s">
        <v>1177</v>
      </c>
      <c r="P11" s="8" t="s">
        <v>54</v>
      </c>
      <c r="Q11" s="8">
        <v>0</v>
      </c>
      <c r="R11" s="8" t="s">
        <v>41</v>
      </c>
      <c r="S11" s="5">
        <v>7000000</v>
      </c>
      <c r="T11" s="5">
        <f t="shared" si="0"/>
        <v>28000000</v>
      </c>
      <c r="U11" s="52">
        <f t="shared" si="1"/>
        <v>28000000</v>
      </c>
      <c r="V11" s="8" t="s">
        <v>42</v>
      </c>
      <c r="W11" s="8" t="s">
        <v>43</v>
      </c>
      <c r="X11" s="8" t="s">
        <v>537</v>
      </c>
      <c r="Y11" s="8">
        <v>3017959815</v>
      </c>
      <c r="Z11" s="9" t="s">
        <v>538</v>
      </c>
      <c r="AA11" s="8"/>
      <c r="AB11" s="8" t="str">
        <f>+B11</f>
        <v>SUBDIRECCIÓN DE CONTROL DISCIPLINARIO INTERNO</v>
      </c>
      <c r="AC11" s="17" t="s">
        <v>405</v>
      </c>
      <c r="AD11" s="8" t="s">
        <v>399</v>
      </c>
      <c r="AE11" s="8"/>
      <c r="AF11" s="8"/>
    </row>
    <row r="12" spans="1:32" s="6" customFormat="1" ht="117.75" hidden="1" customHeight="1" x14ac:dyDescent="0.3">
      <c r="A12" s="8" t="s">
        <v>542</v>
      </c>
      <c r="B12" s="8" t="s">
        <v>33</v>
      </c>
      <c r="C12" s="34">
        <v>4</v>
      </c>
      <c r="D12" s="8">
        <v>80111607</v>
      </c>
      <c r="E12" s="8"/>
      <c r="F12" s="8"/>
      <c r="G12" s="8" t="s">
        <v>543</v>
      </c>
      <c r="H12" s="8" t="s">
        <v>44</v>
      </c>
      <c r="I12" s="8" t="s">
        <v>45</v>
      </c>
      <c r="J12" s="16" t="s">
        <v>37</v>
      </c>
      <c r="K12" s="41">
        <v>1</v>
      </c>
      <c r="L12" s="16" t="s">
        <v>66</v>
      </c>
      <c r="M12" s="8">
        <v>4</v>
      </c>
      <c r="N12" s="8" t="s">
        <v>39</v>
      </c>
      <c r="O12" s="8" t="s">
        <v>1177</v>
      </c>
      <c r="P12" s="8" t="s">
        <v>54</v>
      </c>
      <c r="Q12" s="8">
        <v>0</v>
      </c>
      <c r="R12" s="8" t="s">
        <v>41</v>
      </c>
      <c r="S12" s="5">
        <v>4000000</v>
      </c>
      <c r="T12" s="5">
        <f t="shared" si="0"/>
        <v>16000000</v>
      </c>
      <c r="U12" s="52">
        <f t="shared" si="1"/>
        <v>16000000</v>
      </c>
      <c r="V12" s="8" t="s">
        <v>42</v>
      </c>
      <c r="W12" s="8" t="s">
        <v>43</v>
      </c>
      <c r="X12" s="8" t="s">
        <v>537</v>
      </c>
      <c r="Y12" s="8">
        <v>3017959815</v>
      </c>
      <c r="Z12" s="9" t="s">
        <v>538</v>
      </c>
      <c r="AA12" s="8"/>
      <c r="AB12" s="8" t="s">
        <v>33</v>
      </c>
      <c r="AC12" s="8" t="s">
        <v>450</v>
      </c>
      <c r="AD12" s="8" t="s">
        <v>399</v>
      </c>
      <c r="AE12" s="8"/>
      <c r="AF12" s="8"/>
    </row>
    <row r="13" spans="1:32" s="6" customFormat="1" ht="129" hidden="1" customHeight="1" x14ac:dyDescent="0.3">
      <c r="A13" s="8" t="s">
        <v>474</v>
      </c>
      <c r="B13" s="8" t="s">
        <v>46</v>
      </c>
      <c r="C13" s="34">
        <v>5</v>
      </c>
      <c r="D13" s="8" t="s">
        <v>1050</v>
      </c>
      <c r="E13" s="8"/>
      <c r="F13" s="8"/>
      <c r="G13" s="8" t="s">
        <v>833</v>
      </c>
      <c r="H13" s="8" t="s">
        <v>35</v>
      </c>
      <c r="I13" s="8" t="s">
        <v>407</v>
      </c>
      <c r="J13" s="16" t="s">
        <v>37</v>
      </c>
      <c r="K13" s="41">
        <v>1</v>
      </c>
      <c r="L13" s="16" t="s">
        <v>66</v>
      </c>
      <c r="M13" s="8">
        <v>4</v>
      </c>
      <c r="N13" s="8" t="s">
        <v>39</v>
      </c>
      <c r="O13" s="8" t="s">
        <v>1177</v>
      </c>
      <c r="P13" s="8" t="s">
        <v>54</v>
      </c>
      <c r="Q13" s="8">
        <v>0</v>
      </c>
      <c r="R13" s="8" t="s">
        <v>41</v>
      </c>
      <c r="S13" s="5">
        <v>7500000</v>
      </c>
      <c r="T13" s="5">
        <f t="shared" si="0"/>
        <v>30000000</v>
      </c>
      <c r="U13" s="52">
        <f t="shared" si="1"/>
        <v>30000000</v>
      </c>
      <c r="V13" s="8" t="s">
        <v>42</v>
      </c>
      <c r="W13" s="8" t="s">
        <v>43</v>
      </c>
      <c r="X13" s="8" t="s">
        <v>1158</v>
      </c>
      <c r="Y13" s="8">
        <v>3245969059</v>
      </c>
      <c r="Z13" s="7" t="s">
        <v>1159</v>
      </c>
      <c r="AA13" s="8"/>
      <c r="AB13" s="8" t="s">
        <v>1200</v>
      </c>
      <c r="AC13" s="8" t="s">
        <v>450</v>
      </c>
      <c r="AD13" s="8" t="s">
        <v>399</v>
      </c>
      <c r="AE13" s="8"/>
      <c r="AF13" s="8"/>
    </row>
    <row r="14" spans="1:32" s="6" customFormat="1" ht="130.5" hidden="1" customHeight="1" x14ac:dyDescent="0.3">
      <c r="A14" s="8" t="s">
        <v>475</v>
      </c>
      <c r="B14" s="8" t="s">
        <v>46</v>
      </c>
      <c r="C14" s="34">
        <v>6</v>
      </c>
      <c r="D14" s="8">
        <v>80111600</v>
      </c>
      <c r="E14" s="8"/>
      <c r="F14" s="8"/>
      <c r="G14" s="8" t="s">
        <v>834</v>
      </c>
      <c r="H14" s="8" t="s">
        <v>35</v>
      </c>
      <c r="I14" s="8" t="s">
        <v>52</v>
      </c>
      <c r="J14" s="16" t="s">
        <v>37</v>
      </c>
      <c r="K14" s="41">
        <v>1</v>
      </c>
      <c r="L14" s="16" t="s">
        <v>66</v>
      </c>
      <c r="M14" s="8">
        <v>4</v>
      </c>
      <c r="N14" s="8" t="s">
        <v>39</v>
      </c>
      <c r="O14" s="8" t="s">
        <v>1177</v>
      </c>
      <c r="P14" s="8" t="s">
        <v>54</v>
      </c>
      <c r="Q14" s="8">
        <v>0</v>
      </c>
      <c r="R14" s="8" t="s">
        <v>41</v>
      </c>
      <c r="S14" s="5">
        <v>5500000</v>
      </c>
      <c r="T14" s="14">
        <f t="shared" si="0"/>
        <v>22000000</v>
      </c>
      <c r="U14" s="52">
        <f t="shared" si="1"/>
        <v>22000000</v>
      </c>
      <c r="V14" s="8" t="s">
        <v>42</v>
      </c>
      <c r="W14" s="8" t="s">
        <v>43</v>
      </c>
      <c r="X14" s="8" t="s">
        <v>1160</v>
      </c>
      <c r="Y14" s="8"/>
      <c r="Z14" s="7" t="s">
        <v>1161</v>
      </c>
      <c r="AA14" s="8"/>
      <c r="AB14" s="8" t="s">
        <v>1200</v>
      </c>
      <c r="AC14" s="8" t="s">
        <v>450</v>
      </c>
      <c r="AD14" s="8" t="s">
        <v>399</v>
      </c>
      <c r="AE14" s="8"/>
      <c r="AF14" s="8"/>
    </row>
    <row r="15" spans="1:32" s="6" customFormat="1" ht="152.25" hidden="1" customHeight="1" x14ac:dyDescent="0.3">
      <c r="A15" s="8" t="s">
        <v>80</v>
      </c>
      <c r="B15" s="8" t="s">
        <v>81</v>
      </c>
      <c r="C15" s="34">
        <v>7</v>
      </c>
      <c r="D15" s="8" t="s">
        <v>1051</v>
      </c>
      <c r="E15" s="8"/>
      <c r="F15" s="8"/>
      <c r="G15" s="19" t="s">
        <v>518</v>
      </c>
      <c r="H15" s="8" t="s">
        <v>35</v>
      </c>
      <c r="I15" s="8" t="s">
        <v>82</v>
      </c>
      <c r="J15" s="8" t="s">
        <v>37</v>
      </c>
      <c r="K15" s="41">
        <v>1</v>
      </c>
      <c r="L15" s="8" t="s">
        <v>66</v>
      </c>
      <c r="M15" s="8">
        <v>4</v>
      </c>
      <c r="N15" s="8" t="s">
        <v>39</v>
      </c>
      <c r="O15" s="8" t="s">
        <v>1177</v>
      </c>
      <c r="P15" s="8" t="s">
        <v>40</v>
      </c>
      <c r="Q15" s="8">
        <v>1</v>
      </c>
      <c r="R15" s="8" t="s">
        <v>72</v>
      </c>
      <c r="S15" s="14">
        <v>6000000</v>
      </c>
      <c r="T15" s="14">
        <f t="shared" si="0"/>
        <v>24000000</v>
      </c>
      <c r="U15" s="5">
        <f t="shared" si="1"/>
        <v>24000000</v>
      </c>
      <c r="V15" s="8" t="s">
        <v>43</v>
      </c>
      <c r="W15" s="8" t="s">
        <v>43</v>
      </c>
      <c r="X15" s="8" t="s">
        <v>476</v>
      </c>
      <c r="Y15" s="8">
        <v>5111150</v>
      </c>
      <c r="Z15" s="9" t="s">
        <v>477</v>
      </c>
      <c r="AA15" s="8"/>
      <c r="AB15" s="8" t="s">
        <v>81</v>
      </c>
      <c r="AC15" s="19" t="s">
        <v>987</v>
      </c>
      <c r="AD15" s="8" t="s">
        <v>399</v>
      </c>
      <c r="AE15" s="8"/>
      <c r="AF15" s="8"/>
    </row>
    <row r="16" spans="1:32" s="6" customFormat="1" ht="129" hidden="1" customHeight="1" x14ac:dyDescent="0.3">
      <c r="A16" s="8" t="s">
        <v>825</v>
      </c>
      <c r="B16" s="8" t="s">
        <v>81</v>
      </c>
      <c r="C16" s="34">
        <v>8</v>
      </c>
      <c r="D16" s="8" t="s">
        <v>519</v>
      </c>
      <c r="E16" s="8"/>
      <c r="F16" s="8"/>
      <c r="G16" s="19" t="s">
        <v>520</v>
      </c>
      <c r="H16" s="8" t="s">
        <v>35</v>
      </c>
      <c r="I16" s="8" t="s">
        <v>83</v>
      </c>
      <c r="J16" s="8" t="s">
        <v>37</v>
      </c>
      <c r="K16" s="41">
        <v>1</v>
      </c>
      <c r="L16" s="8" t="s">
        <v>66</v>
      </c>
      <c r="M16" s="8">
        <v>4</v>
      </c>
      <c r="N16" s="8" t="s">
        <v>39</v>
      </c>
      <c r="O16" s="8" t="s">
        <v>1177</v>
      </c>
      <c r="P16" s="8" t="s">
        <v>54</v>
      </c>
      <c r="Q16" s="8">
        <v>0</v>
      </c>
      <c r="R16" s="8" t="s">
        <v>72</v>
      </c>
      <c r="S16" s="14">
        <v>5500000</v>
      </c>
      <c r="T16" s="14">
        <f t="shared" si="0"/>
        <v>22000000</v>
      </c>
      <c r="U16" s="5">
        <f t="shared" si="1"/>
        <v>22000000</v>
      </c>
      <c r="V16" s="8" t="s">
        <v>43</v>
      </c>
      <c r="W16" s="8" t="s">
        <v>43</v>
      </c>
      <c r="X16" s="8" t="s">
        <v>415</v>
      </c>
      <c r="Y16" s="8">
        <v>5111150</v>
      </c>
      <c r="Z16" s="9" t="s">
        <v>416</v>
      </c>
      <c r="AA16" s="8"/>
      <c r="AB16" s="8" t="s">
        <v>81</v>
      </c>
      <c r="AC16" s="19" t="s">
        <v>987</v>
      </c>
      <c r="AD16" s="8" t="s">
        <v>399</v>
      </c>
      <c r="AE16" s="8"/>
      <c r="AF16" s="8"/>
    </row>
    <row r="17" spans="1:32" s="6" customFormat="1" ht="129" hidden="1" customHeight="1" x14ac:dyDescent="0.3">
      <c r="A17" s="8" t="s">
        <v>826</v>
      </c>
      <c r="B17" s="8" t="s">
        <v>81</v>
      </c>
      <c r="C17" s="34">
        <v>9</v>
      </c>
      <c r="D17" s="8" t="s">
        <v>519</v>
      </c>
      <c r="E17" s="8"/>
      <c r="F17" s="8"/>
      <c r="G17" s="19" t="s">
        <v>521</v>
      </c>
      <c r="H17" s="8" t="s">
        <v>35</v>
      </c>
      <c r="I17" s="8" t="s">
        <v>417</v>
      </c>
      <c r="J17" s="8" t="s">
        <v>37</v>
      </c>
      <c r="K17" s="41">
        <v>1</v>
      </c>
      <c r="L17" s="8" t="s">
        <v>66</v>
      </c>
      <c r="M17" s="8">
        <v>4</v>
      </c>
      <c r="N17" s="8" t="s">
        <v>39</v>
      </c>
      <c r="O17" s="8" t="s">
        <v>1177</v>
      </c>
      <c r="P17" s="8" t="s">
        <v>40</v>
      </c>
      <c r="Q17" s="8">
        <v>1</v>
      </c>
      <c r="R17" s="8" t="s">
        <v>72</v>
      </c>
      <c r="S17" s="14">
        <v>5000000</v>
      </c>
      <c r="T17" s="14">
        <f t="shared" si="0"/>
        <v>20000000</v>
      </c>
      <c r="U17" s="5">
        <f t="shared" si="1"/>
        <v>20000000</v>
      </c>
      <c r="V17" s="8" t="s">
        <v>43</v>
      </c>
      <c r="W17" s="8" t="s">
        <v>43</v>
      </c>
      <c r="X17" s="8" t="s">
        <v>476</v>
      </c>
      <c r="Y17" s="8">
        <v>5111150</v>
      </c>
      <c r="Z17" s="9" t="s">
        <v>477</v>
      </c>
      <c r="AA17" s="8"/>
      <c r="AB17" s="8" t="s">
        <v>81</v>
      </c>
      <c r="AC17" s="19" t="s">
        <v>987</v>
      </c>
      <c r="AD17" s="8" t="s">
        <v>399</v>
      </c>
      <c r="AE17" s="8"/>
      <c r="AF17" s="8"/>
    </row>
    <row r="18" spans="1:32" s="6" customFormat="1" ht="129" hidden="1" customHeight="1" x14ac:dyDescent="0.3">
      <c r="A18" s="8" t="s">
        <v>86</v>
      </c>
      <c r="B18" s="8" t="s">
        <v>81</v>
      </c>
      <c r="C18" s="34">
        <v>10</v>
      </c>
      <c r="D18" s="8" t="s">
        <v>519</v>
      </c>
      <c r="E18" s="8"/>
      <c r="F18" s="8"/>
      <c r="G18" s="19" t="s">
        <v>522</v>
      </c>
      <c r="H18" s="8" t="s">
        <v>35</v>
      </c>
      <c r="I18" s="8" t="s">
        <v>88</v>
      </c>
      <c r="J18" s="8" t="s">
        <v>37</v>
      </c>
      <c r="K18" s="41">
        <v>1</v>
      </c>
      <c r="L18" s="8" t="s">
        <v>66</v>
      </c>
      <c r="M18" s="8">
        <v>4</v>
      </c>
      <c r="N18" s="8" t="s">
        <v>39</v>
      </c>
      <c r="O18" s="8" t="s">
        <v>1177</v>
      </c>
      <c r="P18" s="8" t="s">
        <v>40</v>
      </c>
      <c r="Q18" s="8">
        <v>1</v>
      </c>
      <c r="R18" s="8" t="s">
        <v>72</v>
      </c>
      <c r="S18" s="14">
        <v>5500000</v>
      </c>
      <c r="T18" s="14">
        <f t="shared" si="0"/>
        <v>22000000</v>
      </c>
      <c r="U18" s="5">
        <f t="shared" si="1"/>
        <v>22000000</v>
      </c>
      <c r="V18" s="8" t="s">
        <v>43</v>
      </c>
      <c r="W18" s="8" t="s">
        <v>43</v>
      </c>
      <c r="X18" s="8" t="s">
        <v>415</v>
      </c>
      <c r="Y18" s="8">
        <v>5111150</v>
      </c>
      <c r="Z18" s="9" t="s">
        <v>416</v>
      </c>
      <c r="AA18" s="8"/>
      <c r="AB18" s="8" t="s">
        <v>81</v>
      </c>
      <c r="AC18" s="19" t="s">
        <v>987</v>
      </c>
      <c r="AD18" s="8" t="s">
        <v>399</v>
      </c>
      <c r="AE18" s="8"/>
      <c r="AF18" s="8"/>
    </row>
    <row r="19" spans="1:32" s="6" customFormat="1" ht="129" hidden="1" customHeight="1" x14ac:dyDescent="0.3">
      <c r="A19" s="8" t="s">
        <v>87</v>
      </c>
      <c r="B19" s="8" t="s">
        <v>81</v>
      </c>
      <c r="C19" s="34">
        <v>11</v>
      </c>
      <c r="D19" s="8" t="s">
        <v>519</v>
      </c>
      <c r="E19" s="8"/>
      <c r="F19" s="8"/>
      <c r="G19" s="19" t="s">
        <v>523</v>
      </c>
      <c r="H19" s="8" t="s">
        <v>35</v>
      </c>
      <c r="I19" s="8" t="s">
        <v>90</v>
      </c>
      <c r="J19" s="8" t="s">
        <v>37</v>
      </c>
      <c r="K19" s="41">
        <v>1</v>
      </c>
      <c r="L19" s="8" t="s">
        <v>66</v>
      </c>
      <c r="M19" s="8">
        <v>4</v>
      </c>
      <c r="N19" s="8" t="s">
        <v>39</v>
      </c>
      <c r="O19" s="8" t="s">
        <v>1177</v>
      </c>
      <c r="P19" s="8" t="s">
        <v>54</v>
      </c>
      <c r="Q19" s="8">
        <v>0</v>
      </c>
      <c r="R19" s="8" t="s">
        <v>72</v>
      </c>
      <c r="S19" s="14">
        <v>5500000</v>
      </c>
      <c r="T19" s="14">
        <f t="shared" si="0"/>
        <v>22000000</v>
      </c>
      <c r="U19" s="5">
        <f t="shared" si="1"/>
        <v>22000000</v>
      </c>
      <c r="V19" s="8" t="s">
        <v>43</v>
      </c>
      <c r="W19" s="8" t="s">
        <v>43</v>
      </c>
      <c r="X19" s="8" t="s">
        <v>415</v>
      </c>
      <c r="Y19" s="8">
        <v>5111150</v>
      </c>
      <c r="Z19" s="9" t="s">
        <v>416</v>
      </c>
      <c r="AA19" s="8"/>
      <c r="AB19" s="8" t="s">
        <v>81</v>
      </c>
      <c r="AC19" s="19" t="s">
        <v>987</v>
      </c>
      <c r="AD19" s="8" t="s">
        <v>399</v>
      </c>
      <c r="AE19" s="8"/>
      <c r="AF19" s="8"/>
    </row>
    <row r="20" spans="1:32" s="6" customFormat="1" ht="129" hidden="1" customHeight="1" x14ac:dyDescent="0.3">
      <c r="A20" s="8" t="s">
        <v>89</v>
      </c>
      <c r="B20" s="8" t="s">
        <v>81</v>
      </c>
      <c r="C20" s="34">
        <v>12</v>
      </c>
      <c r="D20" s="8" t="s">
        <v>519</v>
      </c>
      <c r="E20" s="8"/>
      <c r="F20" s="8"/>
      <c r="G20" s="19" t="s">
        <v>524</v>
      </c>
      <c r="H20" s="8" t="s">
        <v>35</v>
      </c>
      <c r="I20" s="8" t="s">
        <v>92</v>
      </c>
      <c r="J20" s="8" t="s">
        <v>37</v>
      </c>
      <c r="K20" s="41">
        <v>1</v>
      </c>
      <c r="L20" s="8" t="s">
        <v>66</v>
      </c>
      <c r="M20" s="8">
        <v>4</v>
      </c>
      <c r="N20" s="8" t="s">
        <v>39</v>
      </c>
      <c r="O20" s="8" t="s">
        <v>1177</v>
      </c>
      <c r="P20" s="8" t="s">
        <v>40</v>
      </c>
      <c r="Q20" s="8">
        <v>1</v>
      </c>
      <c r="R20" s="8" t="s">
        <v>72</v>
      </c>
      <c r="S20" s="14">
        <v>6000000</v>
      </c>
      <c r="T20" s="14">
        <f t="shared" si="0"/>
        <v>24000000</v>
      </c>
      <c r="U20" s="5">
        <f t="shared" si="1"/>
        <v>24000000</v>
      </c>
      <c r="V20" s="8" t="s">
        <v>43</v>
      </c>
      <c r="W20" s="8" t="s">
        <v>43</v>
      </c>
      <c r="X20" s="8" t="s">
        <v>476</v>
      </c>
      <c r="Y20" s="8">
        <v>5111150</v>
      </c>
      <c r="Z20" s="9" t="s">
        <v>477</v>
      </c>
      <c r="AA20" s="8"/>
      <c r="AB20" s="8" t="s">
        <v>81</v>
      </c>
      <c r="AC20" s="19" t="s">
        <v>987</v>
      </c>
      <c r="AD20" s="8" t="s">
        <v>399</v>
      </c>
      <c r="AE20" s="8"/>
      <c r="AF20" s="8"/>
    </row>
    <row r="21" spans="1:32" s="6" customFormat="1" ht="195.75" hidden="1" customHeight="1" x14ac:dyDescent="0.3">
      <c r="A21" s="8" t="s">
        <v>93</v>
      </c>
      <c r="B21" s="8" t="s">
        <v>81</v>
      </c>
      <c r="C21" s="34">
        <v>14</v>
      </c>
      <c r="D21" s="8" t="s">
        <v>1052</v>
      </c>
      <c r="E21" s="8"/>
      <c r="F21" s="8"/>
      <c r="G21" s="19" t="s">
        <v>528</v>
      </c>
      <c r="H21" s="8" t="s">
        <v>35</v>
      </c>
      <c r="I21" s="8" t="s">
        <v>97</v>
      </c>
      <c r="J21" s="8" t="s">
        <v>37</v>
      </c>
      <c r="K21" s="41">
        <v>1</v>
      </c>
      <c r="L21" s="8" t="s">
        <v>66</v>
      </c>
      <c r="M21" s="8">
        <v>4</v>
      </c>
      <c r="N21" s="8" t="s">
        <v>39</v>
      </c>
      <c r="O21" s="8" t="s">
        <v>1177</v>
      </c>
      <c r="P21" s="8" t="s">
        <v>54</v>
      </c>
      <c r="Q21" s="8">
        <v>0</v>
      </c>
      <c r="R21" s="8" t="s">
        <v>72</v>
      </c>
      <c r="S21" s="14">
        <v>7000000</v>
      </c>
      <c r="T21" s="14">
        <f t="shared" ref="T21:T30" si="2">S21*M21</f>
        <v>28000000</v>
      </c>
      <c r="U21" s="5">
        <f t="shared" si="1"/>
        <v>28000000</v>
      </c>
      <c r="V21" s="8" t="s">
        <v>43</v>
      </c>
      <c r="W21" s="8" t="s">
        <v>43</v>
      </c>
      <c r="X21" s="8" t="s">
        <v>478</v>
      </c>
      <c r="Y21" s="8">
        <v>5111150</v>
      </c>
      <c r="Z21" s="9" t="s">
        <v>479</v>
      </c>
      <c r="AA21" s="8"/>
      <c r="AB21" s="8" t="s">
        <v>81</v>
      </c>
      <c r="AC21" s="19" t="s">
        <v>1042</v>
      </c>
      <c r="AD21" s="8" t="s">
        <v>399</v>
      </c>
      <c r="AE21" s="8"/>
      <c r="AF21" s="8"/>
    </row>
    <row r="22" spans="1:32" s="6" customFormat="1" ht="148.5" hidden="1" customHeight="1" x14ac:dyDescent="0.3">
      <c r="A22" s="8" t="s">
        <v>96</v>
      </c>
      <c r="B22" s="8" t="s">
        <v>81</v>
      </c>
      <c r="C22" s="34">
        <v>15</v>
      </c>
      <c r="D22" s="8" t="s">
        <v>1053</v>
      </c>
      <c r="E22" s="8"/>
      <c r="F22" s="8"/>
      <c r="G22" s="19" t="s">
        <v>529</v>
      </c>
      <c r="H22" s="8" t="s">
        <v>35</v>
      </c>
      <c r="I22" s="8" t="s">
        <v>98</v>
      </c>
      <c r="J22" s="8" t="s">
        <v>37</v>
      </c>
      <c r="K22" s="41">
        <v>1</v>
      </c>
      <c r="L22" s="8" t="s">
        <v>66</v>
      </c>
      <c r="M22" s="8">
        <v>4</v>
      </c>
      <c r="N22" s="8" t="s">
        <v>39</v>
      </c>
      <c r="O22" s="8" t="s">
        <v>1177</v>
      </c>
      <c r="P22" s="8" t="s">
        <v>54</v>
      </c>
      <c r="Q22" s="8">
        <v>0</v>
      </c>
      <c r="R22" s="8" t="s">
        <v>72</v>
      </c>
      <c r="S22" s="14">
        <v>6000000</v>
      </c>
      <c r="T22" s="14">
        <f t="shared" si="2"/>
        <v>24000000</v>
      </c>
      <c r="U22" s="5">
        <f t="shared" si="1"/>
        <v>24000000</v>
      </c>
      <c r="V22" s="8" t="s">
        <v>43</v>
      </c>
      <c r="W22" s="8" t="s">
        <v>43</v>
      </c>
      <c r="X22" s="8" t="s">
        <v>480</v>
      </c>
      <c r="Y22" s="8">
        <v>5111150</v>
      </c>
      <c r="Z22" s="9" t="s">
        <v>481</v>
      </c>
      <c r="AA22" s="8"/>
      <c r="AB22" s="8" t="s">
        <v>81</v>
      </c>
      <c r="AC22" s="19" t="s">
        <v>1042</v>
      </c>
      <c r="AD22" s="8" t="s">
        <v>399</v>
      </c>
      <c r="AE22" s="8"/>
      <c r="AF22" s="8"/>
    </row>
    <row r="23" spans="1:32" s="6" customFormat="1" ht="129" hidden="1" customHeight="1" x14ac:dyDescent="0.3">
      <c r="A23" s="8" t="s">
        <v>827</v>
      </c>
      <c r="B23" s="8" t="s">
        <v>81</v>
      </c>
      <c r="C23" s="34">
        <v>16</v>
      </c>
      <c r="D23" s="8" t="s">
        <v>1054</v>
      </c>
      <c r="E23" s="8"/>
      <c r="F23" s="8"/>
      <c r="G23" s="19" t="s">
        <v>530</v>
      </c>
      <c r="H23" s="8" t="s">
        <v>35</v>
      </c>
      <c r="I23" s="8" t="s">
        <v>419</v>
      </c>
      <c r="J23" s="8" t="s">
        <v>37</v>
      </c>
      <c r="K23" s="41">
        <v>1</v>
      </c>
      <c r="L23" s="8" t="s">
        <v>66</v>
      </c>
      <c r="M23" s="8">
        <v>4</v>
      </c>
      <c r="N23" s="8" t="s">
        <v>39</v>
      </c>
      <c r="O23" s="8" t="s">
        <v>1177</v>
      </c>
      <c r="P23" s="8" t="s">
        <v>54</v>
      </c>
      <c r="Q23" s="8">
        <v>0</v>
      </c>
      <c r="R23" s="8" t="s">
        <v>72</v>
      </c>
      <c r="S23" s="14">
        <v>5000000</v>
      </c>
      <c r="T23" s="14">
        <f t="shared" si="2"/>
        <v>20000000</v>
      </c>
      <c r="U23" s="5">
        <f t="shared" si="1"/>
        <v>20000000</v>
      </c>
      <c r="V23" s="8" t="s">
        <v>43</v>
      </c>
      <c r="W23" s="8" t="s">
        <v>43</v>
      </c>
      <c r="X23" s="8" t="s">
        <v>476</v>
      </c>
      <c r="Y23" s="8">
        <v>5111150</v>
      </c>
      <c r="Z23" s="9" t="s">
        <v>477</v>
      </c>
      <c r="AA23" s="8"/>
      <c r="AB23" s="8" t="s">
        <v>81</v>
      </c>
      <c r="AC23" s="19" t="s">
        <v>1042</v>
      </c>
      <c r="AD23" s="8" t="s">
        <v>399</v>
      </c>
      <c r="AE23" s="8"/>
      <c r="AF23" s="8"/>
    </row>
    <row r="24" spans="1:32" s="6" customFormat="1" ht="129" hidden="1" customHeight="1" x14ac:dyDescent="0.3">
      <c r="A24" s="8" t="s">
        <v>828</v>
      </c>
      <c r="B24" s="8" t="s">
        <v>81</v>
      </c>
      <c r="C24" s="34">
        <v>17</v>
      </c>
      <c r="D24" s="8" t="s">
        <v>1055</v>
      </c>
      <c r="E24" s="8"/>
      <c r="F24" s="8"/>
      <c r="G24" s="19" t="s">
        <v>531</v>
      </c>
      <c r="H24" s="8" t="s">
        <v>35</v>
      </c>
      <c r="I24" s="8" t="s">
        <v>420</v>
      </c>
      <c r="J24" s="8" t="s">
        <v>37</v>
      </c>
      <c r="K24" s="41">
        <v>1</v>
      </c>
      <c r="L24" s="8" t="s">
        <v>66</v>
      </c>
      <c r="M24" s="8">
        <v>4</v>
      </c>
      <c r="N24" s="8" t="s">
        <v>39</v>
      </c>
      <c r="O24" s="8" t="s">
        <v>1177</v>
      </c>
      <c r="P24" s="8" t="s">
        <v>40</v>
      </c>
      <c r="Q24" s="8">
        <v>1</v>
      </c>
      <c r="R24" s="8" t="s">
        <v>72</v>
      </c>
      <c r="S24" s="14">
        <v>8000000</v>
      </c>
      <c r="T24" s="14">
        <f t="shared" si="2"/>
        <v>32000000</v>
      </c>
      <c r="U24" s="5">
        <f t="shared" si="1"/>
        <v>32000000</v>
      </c>
      <c r="V24" s="8" t="s">
        <v>43</v>
      </c>
      <c r="W24" s="8" t="s">
        <v>43</v>
      </c>
      <c r="X24" s="8" t="s">
        <v>100</v>
      </c>
      <c r="Y24" s="8">
        <v>5111150</v>
      </c>
      <c r="Z24" s="9" t="s">
        <v>101</v>
      </c>
      <c r="AA24" s="8"/>
      <c r="AB24" s="8" t="s">
        <v>178</v>
      </c>
      <c r="AC24" s="19" t="s">
        <v>1042</v>
      </c>
      <c r="AD24" s="8" t="s">
        <v>399</v>
      </c>
      <c r="AE24" s="8"/>
      <c r="AF24" s="8"/>
    </row>
    <row r="25" spans="1:32" s="6" customFormat="1" ht="158.25" hidden="1" customHeight="1" x14ac:dyDescent="0.3">
      <c r="A25" s="8" t="s">
        <v>829</v>
      </c>
      <c r="B25" s="8" t="s">
        <v>81</v>
      </c>
      <c r="C25" s="34">
        <v>18</v>
      </c>
      <c r="D25" s="8" t="s">
        <v>1056</v>
      </c>
      <c r="E25" s="8"/>
      <c r="F25" s="8"/>
      <c r="G25" s="19" t="s">
        <v>532</v>
      </c>
      <c r="H25" s="8" t="s">
        <v>35</v>
      </c>
      <c r="I25" s="8" t="s">
        <v>421</v>
      </c>
      <c r="J25" s="8" t="s">
        <v>37</v>
      </c>
      <c r="K25" s="41">
        <v>1</v>
      </c>
      <c r="L25" s="8" t="s">
        <v>66</v>
      </c>
      <c r="M25" s="8">
        <v>4</v>
      </c>
      <c r="N25" s="8" t="s">
        <v>39</v>
      </c>
      <c r="O25" s="8" t="s">
        <v>1177</v>
      </c>
      <c r="P25" s="8" t="s">
        <v>54</v>
      </c>
      <c r="Q25" s="8">
        <v>0</v>
      </c>
      <c r="R25" s="8" t="s">
        <v>72</v>
      </c>
      <c r="S25" s="14">
        <v>5000000</v>
      </c>
      <c r="T25" s="14">
        <f t="shared" si="2"/>
        <v>20000000</v>
      </c>
      <c r="U25" s="5">
        <f t="shared" si="1"/>
        <v>20000000</v>
      </c>
      <c r="V25" s="8" t="s">
        <v>43</v>
      </c>
      <c r="W25" s="8" t="s">
        <v>43</v>
      </c>
      <c r="X25" s="8" t="s">
        <v>482</v>
      </c>
      <c r="Y25" s="8">
        <v>5111150</v>
      </c>
      <c r="Z25" s="9" t="s">
        <v>483</v>
      </c>
      <c r="AA25" s="8"/>
      <c r="AB25" s="8" t="s">
        <v>81</v>
      </c>
      <c r="AC25" s="19" t="s">
        <v>1042</v>
      </c>
      <c r="AD25" s="8" t="s">
        <v>399</v>
      </c>
      <c r="AE25" s="8"/>
      <c r="AF25" s="8"/>
    </row>
    <row r="26" spans="1:32" s="6" customFormat="1" ht="129" hidden="1" customHeight="1" x14ac:dyDescent="0.3">
      <c r="A26" s="8" t="s">
        <v>99</v>
      </c>
      <c r="B26" s="8" t="s">
        <v>81</v>
      </c>
      <c r="C26" s="34">
        <v>19</v>
      </c>
      <c r="D26" s="8" t="s">
        <v>1055</v>
      </c>
      <c r="E26" s="8"/>
      <c r="F26" s="8"/>
      <c r="G26" s="19" t="s">
        <v>533</v>
      </c>
      <c r="H26" s="8" t="s">
        <v>35</v>
      </c>
      <c r="I26" s="8" t="s">
        <v>422</v>
      </c>
      <c r="J26" s="8" t="s">
        <v>37</v>
      </c>
      <c r="K26" s="41">
        <v>1</v>
      </c>
      <c r="L26" s="8" t="s">
        <v>66</v>
      </c>
      <c r="M26" s="8">
        <v>4</v>
      </c>
      <c r="N26" s="8" t="s">
        <v>39</v>
      </c>
      <c r="O26" s="8" t="s">
        <v>1177</v>
      </c>
      <c r="P26" s="8" t="s">
        <v>54</v>
      </c>
      <c r="Q26" s="8">
        <v>0</v>
      </c>
      <c r="R26" s="8" t="s">
        <v>72</v>
      </c>
      <c r="S26" s="14">
        <v>5500000</v>
      </c>
      <c r="T26" s="14">
        <f t="shared" si="2"/>
        <v>22000000</v>
      </c>
      <c r="U26" s="14">
        <f>T26</f>
        <v>22000000</v>
      </c>
      <c r="V26" s="8" t="s">
        <v>43</v>
      </c>
      <c r="W26" s="8" t="s">
        <v>43</v>
      </c>
      <c r="X26" s="8" t="s">
        <v>484</v>
      </c>
      <c r="Y26" s="8">
        <v>5111150</v>
      </c>
      <c r="Z26" s="9" t="s">
        <v>485</v>
      </c>
      <c r="AA26" s="8"/>
      <c r="AB26" s="8" t="s">
        <v>81</v>
      </c>
      <c r="AC26" s="19" t="s">
        <v>987</v>
      </c>
      <c r="AD26" s="8" t="s">
        <v>399</v>
      </c>
      <c r="AE26" s="8"/>
      <c r="AF26" s="8"/>
    </row>
    <row r="27" spans="1:32" s="6" customFormat="1" ht="129" hidden="1" customHeight="1" x14ac:dyDescent="0.3">
      <c r="A27" s="8" t="s">
        <v>830</v>
      </c>
      <c r="B27" s="8" t="s">
        <v>81</v>
      </c>
      <c r="C27" s="34">
        <v>20</v>
      </c>
      <c r="D27" s="8" t="s">
        <v>1046</v>
      </c>
      <c r="E27" s="8"/>
      <c r="F27" s="8"/>
      <c r="G27" s="19" t="s">
        <v>534</v>
      </c>
      <c r="H27" s="8" t="s">
        <v>35</v>
      </c>
      <c r="I27" s="8" t="s">
        <v>423</v>
      </c>
      <c r="J27" s="8" t="s">
        <v>37</v>
      </c>
      <c r="K27" s="41">
        <v>1</v>
      </c>
      <c r="L27" s="8" t="s">
        <v>66</v>
      </c>
      <c r="M27" s="8">
        <v>4</v>
      </c>
      <c r="N27" s="8" t="s">
        <v>39</v>
      </c>
      <c r="O27" s="8" t="s">
        <v>1177</v>
      </c>
      <c r="P27" s="8" t="s">
        <v>40</v>
      </c>
      <c r="Q27" s="8">
        <v>1</v>
      </c>
      <c r="R27" s="8" t="s">
        <v>72</v>
      </c>
      <c r="S27" s="14">
        <v>5500000</v>
      </c>
      <c r="T27" s="14">
        <f t="shared" si="2"/>
        <v>22000000</v>
      </c>
      <c r="U27" s="14">
        <f>T27</f>
        <v>22000000</v>
      </c>
      <c r="V27" s="8" t="s">
        <v>43</v>
      </c>
      <c r="W27" s="8" t="s">
        <v>43</v>
      </c>
      <c r="X27" s="8" t="s">
        <v>220</v>
      </c>
      <c r="Y27" s="8">
        <v>5111150</v>
      </c>
      <c r="Z27" s="9" t="s">
        <v>221</v>
      </c>
      <c r="AA27" s="8"/>
      <c r="AB27" s="8" t="s">
        <v>81</v>
      </c>
      <c r="AC27" s="19" t="s">
        <v>1042</v>
      </c>
      <c r="AD27" s="8" t="s">
        <v>399</v>
      </c>
      <c r="AE27" s="8"/>
      <c r="AF27" s="8"/>
    </row>
    <row r="28" spans="1:32" s="6" customFormat="1" ht="129" hidden="1" customHeight="1" x14ac:dyDescent="0.3">
      <c r="A28" s="8" t="s">
        <v>555</v>
      </c>
      <c r="B28" s="8" t="s">
        <v>48</v>
      </c>
      <c r="C28" s="34">
        <v>22</v>
      </c>
      <c r="D28" s="2" t="s">
        <v>1164</v>
      </c>
      <c r="E28" s="8"/>
      <c r="F28" s="24"/>
      <c r="G28" s="8" t="s">
        <v>563</v>
      </c>
      <c r="H28" s="8" t="s">
        <v>35</v>
      </c>
      <c r="I28" s="8" t="s">
        <v>424</v>
      </c>
      <c r="J28" s="8" t="s">
        <v>37</v>
      </c>
      <c r="K28" s="41">
        <v>1</v>
      </c>
      <c r="L28" s="8" t="s">
        <v>66</v>
      </c>
      <c r="M28" s="8">
        <v>4</v>
      </c>
      <c r="N28" s="8" t="s">
        <v>39</v>
      </c>
      <c r="O28" s="8" t="s">
        <v>1177</v>
      </c>
      <c r="P28" s="8" t="s">
        <v>54</v>
      </c>
      <c r="Q28" s="8">
        <v>0</v>
      </c>
      <c r="R28" s="8" t="s">
        <v>41</v>
      </c>
      <c r="S28" s="36">
        <v>11000000</v>
      </c>
      <c r="T28" s="5">
        <f t="shared" si="2"/>
        <v>44000000</v>
      </c>
      <c r="U28" s="52">
        <f>+T28</f>
        <v>44000000</v>
      </c>
      <c r="V28" s="5" t="s">
        <v>42</v>
      </c>
      <c r="W28" s="8" t="s">
        <v>43</v>
      </c>
      <c r="X28" s="8" t="s">
        <v>49</v>
      </c>
      <c r="Y28" s="8">
        <v>5111150</v>
      </c>
      <c r="Z28" s="9" t="s">
        <v>425</v>
      </c>
      <c r="AA28" s="7"/>
      <c r="AB28" s="8" t="s">
        <v>48</v>
      </c>
      <c r="AC28" s="8" t="s">
        <v>450</v>
      </c>
      <c r="AD28" s="8" t="s">
        <v>399</v>
      </c>
      <c r="AE28" s="8"/>
      <c r="AF28" s="8"/>
    </row>
    <row r="29" spans="1:32" s="6" customFormat="1" ht="129" hidden="1" customHeight="1" x14ac:dyDescent="0.3">
      <c r="A29" s="8" t="s">
        <v>560</v>
      </c>
      <c r="B29" s="8" t="s">
        <v>48</v>
      </c>
      <c r="C29" s="34">
        <v>23</v>
      </c>
      <c r="D29" s="2" t="s">
        <v>1164</v>
      </c>
      <c r="E29" s="8"/>
      <c r="F29" s="8"/>
      <c r="G29" s="8" t="s">
        <v>1102</v>
      </c>
      <c r="H29" s="8" t="s">
        <v>35</v>
      </c>
      <c r="I29" s="8" t="s">
        <v>426</v>
      </c>
      <c r="J29" s="8" t="s">
        <v>37</v>
      </c>
      <c r="K29" s="41">
        <v>1</v>
      </c>
      <c r="L29" s="8" t="s">
        <v>66</v>
      </c>
      <c r="M29" s="8">
        <v>4</v>
      </c>
      <c r="N29" s="8" t="s">
        <v>39</v>
      </c>
      <c r="O29" s="8" t="s">
        <v>1177</v>
      </c>
      <c r="P29" s="8" t="s">
        <v>54</v>
      </c>
      <c r="Q29" s="8">
        <v>0</v>
      </c>
      <c r="R29" s="8" t="s">
        <v>41</v>
      </c>
      <c r="S29" s="36">
        <v>11000000</v>
      </c>
      <c r="T29" s="14">
        <f t="shared" si="2"/>
        <v>44000000</v>
      </c>
      <c r="U29" s="52">
        <f>+T29</f>
        <v>44000000</v>
      </c>
      <c r="V29" s="5" t="s">
        <v>42</v>
      </c>
      <c r="W29" s="8" t="s">
        <v>43</v>
      </c>
      <c r="X29" s="8" t="s">
        <v>49</v>
      </c>
      <c r="Y29" s="8">
        <v>5111150</v>
      </c>
      <c r="Z29" s="9" t="s">
        <v>425</v>
      </c>
      <c r="AA29" s="7"/>
      <c r="AB29" s="8" t="s">
        <v>48</v>
      </c>
      <c r="AC29" s="8" t="s">
        <v>405</v>
      </c>
      <c r="AD29" s="8" t="s">
        <v>399</v>
      </c>
      <c r="AE29" s="8"/>
      <c r="AF29" s="8"/>
    </row>
    <row r="30" spans="1:32" s="6" customFormat="1" ht="129" hidden="1" customHeight="1" x14ac:dyDescent="0.3">
      <c r="A30" s="8" t="s">
        <v>561</v>
      </c>
      <c r="B30" s="8" t="s">
        <v>48</v>
      </c>
      <c r="C30" s="34">
        <v>24</v>
      </c>
      <c r="D30" s="2" t="s">
        <v>1164</v>
      </c>
      <c r="E30" s="8"/>
      <c r="F30" s="8"/>
      <c r="G30" s="8" t="s">
        <v>556</v>
      </c>
      <c r="H30" s="8" t="s">
        <v>44</v>
      </c>
      <c r="I30" s="8" t="s">
        <v>1162</v>
      </c>
      <c r="J30" s="8" t="s">
        <v>37</v>
      </c>
      <c r="K30" s="41">
        <v>1</v>
      </c>
      <c r="L30" s="8" t="s">
        <v>66</v>
      </c>
      <c r="M30" s="8">
        <v>4</v>
      </c>
      <c r="N30" s="8" t="s">
        <v>39</v>
      </c>
      <c r="O30" s="8" t="s">
        <v>1177</v>
      </c>
      <c r="P30" s="8" t="s">
        <v>54</v>
      </c>
      <c r="Q30" s="8">
        <v>0</v>
      </c>
      <c r="R30" s="8" t="s">
        <v>41</v>
      </c>
      <c r="S30" s="36">
        <v>3500000</v>
      </c>
      <c r="T30" s="14">
        <f t="shared" si="2"/>
        <v>14000000</v>
      </c>
      <c r="U30" s="52">
        <f>+T30</f>
        <v>14000000</v>
      </c>
      <c r="V30" s="5" t="s">
        <v>42</v>
      </c>
      <c r="W30" s="8" t="s">
        <v>43</v>
      </c>
      <c r="X30" s="8" t="s">
        <v>49</v>
      </c>
      <c r="Y30" s="8">
        <v>5111150</v>
      </c>
      <c r="Z30" s="9" t="s">
        <v>425</v>
      </c>
      <c r="AA30" s="7"/>
      <c r="AB30" s="8" t="s">
        <v>48</v>
      </c>
      <c r="AC30" s="8" t="s">
        <v>450</v>
      </c>
      <c r="AD30" s="8" t="s">
        <v>399</v>
      </c>
      <c r="AE30" s="8"/>
      <c r="AF30" s="8"/>
    </row>
    <row r="31" spans="1:32" ht="66" hidden="1" x14ac:dyDescent="0.25">
      <c r="A31" s="18" t="s">
        <v>117</v>
      </c>
      <c r="B31" s="8" t="s">
        <v>104</v>
      </c>
      <c r="C31" s="34">
        <v>35</v>
      </c>
      <c r="D31" s="8">
        <v>80161504</v>
      </c>
      <c r="E31" s="8"/>
      <c r="F31" s="8"/>
      <c r="G31" s="8" t="s">
        <v>548</v>
      </c>
      <c r="H31" s="8" t="s">
        <v>35</v>
      </c>
      <c r="I31" s="8" t="s">
        <v>119</v>
      </c>
      <c r="J31" s="8" t="s">
        <v>37</v>
      </c>
      <c r="K31" s="41">
        <v>1</v>
      </c>
      <c r="L31" s="8" t="s">
        <v>66</v>
      </c>
      <c r="M31" s="8">
        <v>4</v>
      </c>
      <c r="N31" s="8" t="s">
        <v>39</v>
      </c>
      <c r="O31" s="8" t="s">
        <v>1177</v>
      </c>
      <c r="P31" s="8" t="s">
        <v>54</v>
      </c>
      <c r="Q31" s="8">
        <v>0</v>
      </c>
      <c r="R31" s="8" t="s">
        <v>41</v>
      </c>
      <c r="S31" s="5">
        <v>7500000</v>
      </c>
      <c r="T31" s="5">
        <f t="shared" ref="T31:T49" si="3">+S31*M31</f>
        <v>30000000</v>
      </c>
      <c r="U31" s="52">
        <f t="shared" ref="U31:U62" si="4">T31</f>
        <v>30000000</v>
      </c>
      <c r="V31" s="8" t="s">
        <v>42</v>
      </c>
      <c r="W31" s="8" t="s">
        <v>43</v>
      </c>
      <c r="X31" s="8" t="s">
        <v>972</v>
      </c>
      <c r="Y31" s="8">
        <v>5111150</v>
      </c>
      <c r="Z31" s="9" t="s">
        <v>457</v>
      </c>
      <c r="AA31" s="8"/>
      <c r="AB31" s="8" t="s">
        <v>104</v>
      </c>
      <c r="AC31" s="8" t="s">
        <v>450</v>
      </c>
      <c r="AD31" s="8" t="s">
        <v>399</v>
      </c>
      <c r="AE31" s="18"/>
      <c r="AF31" s="18"/>
    </row>
    <row r="32" spans="1:32" ht="82.5" hidden="1" x14ac:dyDescent="0.25">
      <c r="A32" s="18" t="s">
        <v>118</v>
      </c>
      <c r="B32" s="8" t="s">
        <v>104</v>
      </c>
      <c r="C32" s="34">
        <v>36</v>
      </c>
      <c r="D32" s="8">
        <v>80161504</v>
      </c>
      <c r="E32" s="8"/>
      <c r="F32" s="8"/>
      <c r="G32" s="8" t="s">
        <v>549</v>
      </c>
      <c r="H32" s="8" t="s">
        <v>44</v>
      </c>
      <c r="I32" s="8" t="s">
        <v>121</v>
      </c>
      <c r="J32" s="8" t="s">
        <v>37</v>
      </c>
      <c r="K32" s="41">
        <v>1</v>
      </c>
      <c r="L32" s="8" t="s">
        <v>66</v>
      </c>
      <c r="M32" s="8">
        <v>4</v>
      </c>
      <c r="N32" s="8" t="s">
        <v>39</v>
      </c>
      <c r="O32" s="8" t="s">
        <v>1177</v>
      </c>
      <c r="P32" s="8" t="s">
        <v>54</v>
      </c>
      <c r="Q32" s="8">
        <v>0</v>
      </c>
      <c r="R32" s="8" t="s">
        <v>41</v>
      </c>
      <c r="S32" s="5">
        <v>5500000</v>
      </c>
      <c r="T32" s="5">
        <f t="shared" si="3"/>
        <v>22000000</v>
      </c>
      <c r="U32" s="52">
        <f t="shared" si="4"/>
        <v>22000000</v>
      </c>
      <c r="V32" s="8" t="s">
        <v>42</v>
      </c>
      <c r="W32" s="8" t="s">
        <v>43</v>
      </c>
      <c r="X32" s="8" t="s">
        <v>972</v>
      </c>
      <c r="Y32" s="8">
        <v>5111150</v>
      </c>
      <c r="Z32" s="9" t="s">
        <v>457</v>
      </c>
      <c r="AA32" s="8"/>
      <c r="AB32" s="8" t="s">
        <v>104</v>
      </c>
      <c r="AC32" s="8" t="s">
        <v>450</v>
      </c>
      <c r="AD32" s="8" t="s">
        <v>399</v>
      </c>
      <c r="AE32" s="18"/>
      <c r="AF32" s="18"/>
    </row>
    <row r="33" spans="1:32" ht="49.5" hidden="1" x14ac:dyDescent="0.25">
      <c r="A33" s="18" t="s">
        <v>120</v>
      </c>
      <c r="B33" s="8" t="s">
        <v>104</v>
      </c>
      <c r="C33" s="34">
        <v>37</v>
      </c>
      <c r="D33" s="8">
        <v>80161504</v>
      </c>
      <c r="E33" s="8"/>
      <c r="F33" s="8"/>
      <c r="G33" s="8" t="s">
        <v>1151</v>
      </c>
      <c r="H33" s="8" t="s">
        <v>35</v>
      </c>
      <c r="I33" s="8" t="s">
        <v>458</v>
      </c>
      <c r="J33" s="8" t="s">
        <v>37</v>
      </c>
      <c r="K33" s="41">
        <v>1</v>
      </c>
      <c r="L33" s="8" t="s">
        <v>66</v>
      </c>
      <c r="M33" s="8">
        <v>4</v>
      </c>
      <c r="N33" s="8" t="s">
        <v>39</v>
      </c>
      <c r="O33" s="8" t="s">
        <v>1177</v>
      </c>
      <c r="P33" s="8" t="s">
        <v>54</v>
      </c>
      <c r="Q33" s="8">
        <v>0</v>
      </c>
      <c r="R33" s="8" t="s">
        <v>41</v>
      </c>
      <c r="S33" s="5">
        <v>8500000</v>
      </c>
      <c r="T33" s="5">
        <f t="shared" si="3"/>
        <v>34000000</v>
      </c>
      <c r="U33" s="52">
        <f t="shared" si="4"/>
        <v>34000000</v>
      </c>
      <c r="V33" s="8" t="s">
        <v>42</v>
      </c>
      <c r="W33" s="8" t="s">
        <v>43</v>
      </c>
      <c r="X33" s="8" t="s">
        <v>972</v>
      </c>
      <c r="Y33" s="8">
        <v>5111150</v>
      </c>
      <c r="Z33" s="9" t="s">
        <v>457</v>
      </c>
      <c r="AA33" s="8"/>
      <c r="AB33" s="8" t="s">
        <v>104</v>
      </c>
      <c r="AC33" s="8" t="s">
        <v>450</v>
      </c>
      <c r="AD33" s="8" t="s">
        <v>399</v>
      </c>
      <c r="AE33" s="18"/>
      <c r="AF33" s="18"/>
    </row>
    <row r="34" spans="1:32" ht="82.5" hidden="1" x14ac:dyDescent="0.25">
      <c r="A34" s="18" t="s">
        <v>122</v>
      </c>
      <c r="B34" s="8" t="s">
        <v>104</v>
      </c>
      <c r="C34" s="34">
        <v>38</v>
      </c>
      <c r="D34" s="8">
        <v>80161504</v>
      </c>
      <c r="E34" s="8"/>
      <c r="F34" s="8"/>
      <c r="G34" s="8" t="s">
        <v>550</v>
      </c>
      <c r="H34" s="8" t="s">
        <v>35</v>
      </c>
      <c r="I34" s="8" t="s">
        <v>127</v>
      </c>
      <c r="J34" s="8" t="s">
        <v>37</v>
      </c>
      <c r="K34" s="41">
        <v>1</v>
      </c>
      <c r="L34" s="8" t="s">
        <v>66</v>
      </c>
      <c r="M34" s="8">
        <v>4</v>
      </c>
      <c r="N34" s="8" t="s">
        <v>39</v>
      </c>
      <c r="O34" s="8" t="s">
        <v>1177</v>
      </c>
      <c r="P34" s="8" t="s">
        <v>54</v>
      </c>
      <c r="Q34" s="8">
        <v>0</v>
      </c>
      <c r="R34" s="8" t="s">
        <v>41</v>
      </c>
      <c r="S34" s="5">
        <v>7000000</v>
      </c>
      <c r="T34" s="5">
        <f t="shared" si="3"/>
        <v>28000000</v>
      </c>
      <c r="U34" s="52">
        <f t="shared" si="4"/>
        <v>28000000</v>
      </c>
      <c r="V34" s="8" t="s">
        <v>42</v>
      </c>
      <c r="W34" s="8" t="s">
        <v>43</v>
      </c>
      <c r="X34" s="8" t="s">
        <v>972</v>
      </c>
      <c r="Y34" s="8">
        <v>5111150</v>
      </c>
      <c r="Z34" s="9" t="s">
        <v>457</v>
      </c>
      <c r="AA34" s="8"/>
      <c r="AB34" s="8" t="s">
        <v>104</v>
      </c>
      <c r="AC34" s="8" t="s">
        <v>450</v>
      </c>
      <c r="AD34" s="8" t="s">
        <v>399</v>
      </c>
      <c r="AE34" s="18"/>
      <c r="AF34" s="18"/>
    </row>
    <row r="35" spans="1:32" ht="49.5" hidden="1" x14ac:dyDescent="0.25">
      <c r="A35" s="18" t="s">
        <v>123</v>
      </c>
      <c r="B35" s="8" t="s">
        <v>104</v>
      </c>
      <c r="C35" s="34">
        <v>39</v>
      </c>
      <c r="D35" s="8">
        <v>80161504</v>
      </c>
      <c r="E35" s="8"/>
      <c r="F35" s="8"/>
      <c r="G35" s="8" t="s">
        <v>551</v>
      </c>
      <c r="H35" s="8" t="s">
        <v>35</v>
      </c>
      <c r="I35" s="8" t="s">
        <v>459</v>
      </c>
      <c r="J35" s="8" t="s">
        <v>37</v>
      </c>
      <c r="K35" s="41">
        <v>1</v>
      </c>
      <c r="L35" s="8" t="s">
        <v>66</v>
      </c>
      <c r="M35" s="8">
        <v>4</v>
      </c>
      <c r="N35" s="8" t="s">
        <v>39</v>
      </c>
      <c r="O35" s="8" t="s">
        <v>1177</v>
      </c>
      <c r="P35" s="8" t="s">
        <v>54</v>
      </c>
      <c r="Q35" s="8">
        <v>0</v>
      </c>
      <c r="R35" s="8" t="s">
        <v>41</v>
      </c>
      <c r="S35" s="5">
        <v>7000000</v>
      </c>
      <c r="T35" s="5">
        <f t="shared" si="3"/>
        <v>28000000</v>
      </c>
      <c r="U35" s="52">
        <f t="shared" si="4"/>
        <v>28000000</v>
      </c>
      <c r="V35" s="8" t="s">
        <v>42</v>
      </c>
      <c r="W35" s="8" t="s">
        <v>43</v>
      </c>
      <c r="X35" s="8" t="s">
        <v>972</v>
      </c>
      <c r="Y35" s="8">
        <v>5111150</v>
      </c>
      <c r="Z35" s="9" t="s">
        <v>457</v>
      </c>
      <c r="AA35" s="8"/>
      <c r="AB35" s="8" t="s">
        <v>104</v>
      </c>
      <c r="AC35" s="8" t="s">
        <v>450</v>
      </c>
      <c r="AD35" s="8" t="s">
        <v>399</v>
      </c>
      <c r="AE35" s="18"/>
      <c r="AF35" s="18"/>
    </row>
    <row r="36" spans="1:32" ht="49.5" hidden="1" x14ac:dyDescent="0.25">
      <c r="A36" s="18" t="s">
        <v>124</v>
      </c>
      <c r="B36" s="8" t="s">
        <v>104</v>
      </c>
      <c r="C36" s="34">
        <v>40</v>
      </c>
      <c r="D36" s="8">
        <v>80161504</v>
      </c>
      <c r="E36" s="8"/>
      <c r="F36" s="8"/>
      <c r="G36" s="8" t="s">
        <v>552</v>
      </c>
      <c r="H36" s="8" t="s">
        <v>35</v>
      </c>
      <c r="I36" s="8" t="s">
        <v>460</v>
      </c>
      <c r="J36" s="8" t="s">
        <v>37</v>
      </c>
      <c r="K36" s="41">
        <v>1</v>
      </c>
      <c r="L36" s="8" t="s">
        <v>66</v>
      </c>
      <c r="M36" s="8">
        <v>4</v>
      </c>
      <c r="N36" s="8" t="s">
        <v>39</v>
      </c>
      <c r="O36" s="8" t="s">
        <v>1177</v>
      </c>
      <c r="P36" s="8" t="s">
        <v>54</v>
      </c>
      <c r="Q36" s="8">
        <v>0</v>
      </c>
      <c r="R36" s="8" t="s">
        <v>41</v>
      </c>
      <c r="S36" s="5">
        <v>5000000</v>
      </c>
      <c r="T36" s="5">
        <f t="shared" si="3"/>
        <v>20000000</v>
      </c>
      <c r="U36" s="52">
        <f t="shared" si="4"/>
        <v>20000000</v>
      </c>
      <c r="V36" s="8" t="s">
        <v>42</v>
      </c>
      <c r="W36" s="8" t="s">
        <v>43</v>
      </c>
      <c r="X36" s="8" t="s">
        <v>972</v>
      </c>
      <c r="Y36" s="8">
        <v>5111150</v>
      </c>
      <c r="Z36" s="9" t="s">
        <v>457</v>
      </c>
      <c r="AA36" s="8"/>
      <c r="AB36" s="8" t="s">
        <v>104</v>
      </c>
      <c r="AC36" s="8" t="s">
        <v>450</v>
      </c>
      <c r="AD36" s="8" t="s">
        <v>399</v>
      </c>
      <c r="AE36" s="18"/>
      <c r="AF36" s="18"/>
    </row>
    <row r="37" spans="1:32" ht="66" hidden="1" x14ac:dyDescent="0.25">
      <c r="A37" s="18" t="s">
        <v>125</v>
      </c>
      <c r="B37" s="8" t="s">
        <v>104</v>
      </c>
      <c r="C37" s="34">
        <v>41</v>
      </c>
      <c r="D37" s="8">
        <v>80161504</v>
      </c>
      <c r="E37" s="8"/>
      <c r="F37" s="8"/>
      <c r="G37" s="8" t="s">
        <v>553</v>
      </c>
      <c r="H37" s="8" t="s">
        <v>35</v>
      </c>
      <c r="I37" s="8" t="s">
        <v>461</v>
      </c>
      <c r="J37" s="8" t="s">
        <v>37</v>
      </c>
      <c r="K37" s="41">
        <v>1</v>
      </c>
      <c r="L37" s="8" t="s">
        <v>66</v>
      </c>
      <c r="M37" s="8">
        <v>4</v>
      </c>
      <c r="N37" s="8" t="s">
        <v>39</v>
      </c>
      <c r="O37" s="8" t="s">
        <v>1177</v>
      </c>
      <c r="P37" s="8" t="s">
        <v>54</v>
      </c>
      <c r="Q37" s="8">
        <v>0</v>
      </c>
      <c r="R37" s="8" t="s">
        <v>41</v>
      </c>
      <c r="S37" s="5">
        <v>7500000</v>
      </c>
      <c r="T37" s="5">
        <f t="shared" si="3"/>
        <v>30000000</v>
      </c>
      <c r="U37" s="52">
        <f t="shared" si="4"/>
        <v>30000000</v>
      </c>
      <c r="V37" s="8" t="s">
        <v>42</v>
      </c>
      <c r="W37" s="8" t="s">
        <v>43</v>
      </c>
      <c r="X37" s="8" t="s">
        <v>972</v>
      </c>
      <c r="Y37" s="8">
        <v>5111150</v>
      </c>
      <c r="Z37" s="9" t="s">
        <v>457</v>
      </c>
      <c r="AA37" s="8"/>
      <c r="AB37" s="8" t="s">
        <v>104</v>
      </c>
      <c r="AC37" s="8" t="s">
        <v>450</v>
      </c>
      <c r="AD37" s="8" t="s">
        <v>399</v>
      </c>
      <c r="AE37" s="18"/>
      <c r="AF37" s="18"/>
    </row>
    <row r="38" spans="1:32" ht="66" hidden="1" x14ac:dyDescent="0.25">
      <c r="A38" s="18" t="s">
        <v>126</v>
      </c>
      <c r="B38" s="8" t="s">
        <v>104</v>
      </c>
      <c r="C38" s="34">
        <v>42</v>
      </c>
      <c r="D38" s="8">
        <v>80161504</v>
      </c>
      <c r="E38" s="8"/>
      <c r="F38" s="8"/>
      <c r="G38" s="8" t="s">
        <v>554</v>
      </c>
      <c r="H38" s="8" t="s">
        <v>44</v>
      </c>
      <c r="I38" s="8" t="s">
        <v>462</v>
      </c>
      <c r="J38" s="8" t="s">
        <v>37</v>
      </c>
      <c r="K38" s="41">
        <v>1</v>
      </c>
      <c r="L38" s="8" t="s">
        <v>66</v>
      </c>
      <c r="M38" s="8">
        <v>4</v>
      </c>
      <c r="N38" s="8" t="s">
        <v>39</v>
      </c>
      <c r="O38" s="8" t="s">
        <v>1177</v>
      </c>
      <c r="P38" s="8" t="s">
        <v>54</v>
      </c>
      <c r="Q38" s="8">
        <v>0</v>
      </c>
      <c r="R38" s="8" t="s">
        <v>41</v>
      </c>
      <c r="S38" s="5">
        <v>3500000</v>
      </c>
      <c r="T38" s="5">
        <f t="shared" si="3"/>
        <v>14000000</v>
      </c>
      <c r="U38" s="52">
        <f t="shared" si="4"/>
        <v>14000000</v>
      </c>
      <c r="V38" s="8" t="s">
        <v>42</v>
      </c>
      <c r="W38" s="8" t="s">
        <v>43</v>
      </c>
      <c r="X38" s="8" t="s">
        <v>972</v>
      </c>
      <c r="Y38" s="8">
        <v>5111150</v>
      </c>
      <c r="Z38" s="9" t="s">
        <v>457</v>
      </c>
      <c r="AA38" s="8"/>
      <c r="AB38" s="8" t="s">
        <v>104</v>
      </c>
      <c r="AC38" s="8" t="s">
        <v>450</v>
      </c>
      <c r="AD38" s="8" t="s">
        <v>399</v>
      </c>
      <c r="AE38" s="18"/>
      <c r="AF38" s="18"/>
    </row>
    <row r="39" spans="1:32" ht="115.5" x14ac:dyDescent="0.25">
      <c r="A39" s="18" t="s">
        <v>58</v>
      </c>
      <c r="B39" s="8" t="s">
        <v>61</v>
      </c>
      <c r="C39" s="34">
        <v>43</v>
      </c>
      <c r="D39" s="8">
        <v>80111607</v>
      </c>
      <c r="E39" s="8"/>
      <c r="F39" s="8"/>
      <c r="G39" s="8" t="s">
        <v>564</v>
      </c>
      <c r="H39" s="8" t="s">
        <v>35</v>
      </c>
      <c r="I39" s="8" t="s">
        <v>565</v>
      </c>
      <c r="J39" s="8" t="s">
        <v>37</v>
      </c>
      <c r="K39" s="41">
        <v>1</v>
      </c>
      <c r="L39" s="8" t="s">
        <v>66</v>
      </c>
      <c r="M39" s="8">
        <v>4</v>
      </c>
      <c r="N39" s="8" t="s">
        <v>39</v>
      </c>
      <c r="O39" s="8" t="s">
        <v>1177</v>
      </c>
      <c r="P39" s="8" t="s">
        <v>54</v>
      </c>
      <c r="Q39" s="8">
        <v>0</v>
      </c>
      <c r="R39" s="8" t="s">
        <v>41</v>
      </c>
      <c r="S39" s="5">
        <v>12700000</v>
      </c>
      <c r="T39" s="5">
        <f t="shared" si="3"/>
        <v>50800000</v>
      </c>
      <c r="U39" s="52">
        <f t="shared" si="4"/>
        <v>50800000</v>
      </c>
      <c r="V39" s="5" t="s">
        <v>42</v>
      </c>
      <c r="W39" s="8" t="s">
        <v>43</v>
      </c>
      <c r="X39" s="8" t="s">
        <v>60</v>
      </c>
      <c r="Y39" s="8" t="s">
        <v>566</v>
      </c>
      <c r="Z39" s="8" t="s">
        <v>567</v>
      </c>
      <c r="AA39" s="8"/>
      <c r="AB39" s="8" t="s">
        <v>61</v>
      </c>
      <c r="AC39" s="8" t="s">
        <v>450</v>
      </c>
      <c r="AD39" s="8" t="s">
        <v>399</v>
      </c>
      <c r="AE39" s="18"/>
      <c r="AF39" s="18"/>
    </row>
    <row r="40" spans="1:32" ht="66" x14ac:dyDescent="0.25">
      <c r="A40" s="18" t="s">
        <v>62</v>
      </c>
      <c r="B40" s="8" t="s">
        <v>61</v>
      </c>
      <c r="C40" s="34">
        <v>44</v>
      </c>
      <c r="D40" s="8">
        <v>80161504</v>
      </c>
      <c r="E40" s="8"/>
      <c r="F40" s="8"/>
      <c r="G40" s="8" t="s">
        <v>568</v>
      </c>
      <c r="H40" s="8" t="s">
        <v>35</v>
      </c>
      <c r="I40" s="8" t="s">
        <v>569</v>
      </c>
      <c r="J40" s="8" t="s">
        <v>37</v>
      </c>
      <c r="K40" s="41">
        <v>1</v>
      </c>
      <c r="L40" s="8" t="s">
        <v>66</v>
      </c>
      <c r="M40" s="8">
        <v>4</v>
      </c>
      <c r="N40" s="8" t="s">
        <v>39</v>
      </c>
      <c r="O40" s="8" t="s">
        <v>1177</v>
      </c>
      <c r="P40" s="8" t="s">
        <v>54</v>
      </c>
      <c r="Q40" s="8">
        <v>0</v>
      </c>
      <c r="R40" s="8" t="s">
        <v>41</v>
      </c>
      <c r="S40" s="5">
        <v>8500000</v>
      </c>
      <c r="T40" s="5">
        <f t="shared" si="3"/>
        <v>34000000</v>
      </c>
      <c r="U40" s="52">
        <f t="shared" si="4"/>
        <v>34000000</v>
      </c>
      <c r="V40" s="5" t="s">
        <v>42</v>
      </c>
      <c r="W40" s="8" t="s">
        <v>43</v>
      </c>
      <c r="X40" s="8" t="s">
        <v>70</v>
      </c>
      <c r="Y40" s="8" t="s">
        <v>566</v>
      </c>
      <c r="Z40" s="8" t="s">
        <v>567</v>
      </c>
      <c r="AA40" s="8"/>
      <c r="AB40" s="8" t="s">
        <v>61</v>
      </c>
      <c r="AC40" s="8" t="s">
        <v>450</v>
      </c>
      <c r="AD40" s="8" t="s">
        <v>399</v>
      </c>
      <c r="AE40" s="18"/>
      <c r="AF40" s="18"/>
    </row>
    <row r="41" spans="1:32" ht="66" x14ac:dyDescent="0.25">
      <c r="A41" s="18" t="s">
        <v>64</v>
      </c>
      <c r="B41" s="8" t="s">
        <v>61</v>
      </c>
      <c r="C41" s="34">
        <v>45</v>
      </c>
      <c r="D41" s="8">
        <v>80161504</v>
      </c>
      <c r="E41" s="8"/>
      <c r="F41" s="8"/>
      <c r="G41" s="8" t="s">
        <v>570</v>
      </c>
      <c r="H41" s="8" t="s">
        <v>35</v>
      </c>
      <c r="I41" s="8" t="s">
        <v>52</v>
      </c>
      <c r="J41" s="8" t="s">
        <v>63</v>
      </c>
      <c r="K41" s="41">
        <v>2</v>
      </c>
      <c r="L41" s="8" t="s">
        <v>76</v>
      </c>
      <c r="M41" s="8">
        <v>4</v>
      </c>
      <c r="N41" s="8" t="s">
        <v>39</v>
      </c>
      <c r="O41" s="8" t="s">
        <v>1177</v>
      </c>
      <c r="P41" s="8" t="s">
        <v>54</v>
      </c>
      <c r="Q41" s="8">
        <v>0</v>
      </c>
      <c r="R41" s="8" t="s">
        <v>41</v>
      </c>
      <c r="S41" s="5">
        <v>7000000</v>
      </c>
      <c r="T41" s="5">
        <f t="shared" si="3"/>
        <v>28000000</v>
      </c>
      <c r="U41" s="52">
        <f t="shared" si="4"/>
        <v>28000000</v>
      </c>
      <c r="V41" s="5" t="s">
        <v>42</v>
      </c>
      <c r="W41" s="8" t="s">
        <v>43</v>
      </c>
      <c r="X41" s="8" t="s">
        <v>60</v>
      </c>
      <c r="Y41" s="8" t="s">
        <v>566</v>
      </c>
      <c r="Z41" s="8" t="s">
        <v>567</v>
      </c>
      <c r="AA41" s="8"/>
      <c r="AB41" s="8" t="s">
        <v>61</v>
      </c>
      <c r="AC41" s="8" t="s">
        <v>450</v>
      </c>
      <c r="AD41" s="8" t="s">
        <v>399</v>
      </c>
      <c r="AE41" s="18"/>
      <c r="AF41" s="18"/>
    </row>
    <row r="42" spans="1:32" ht="82.5" x14ac:dyDescent="0.25">
      <c r="A42" s="18" t="s">
        <v>65</v>
      </c>
      <c r="B42" s="8" t="s">
        <v>61</v>
      </c>
      <c r="C42" s="34">
        <v>46</v>
      </c>
      <c r="D42" s="8">
        <v>80161504</v>
      </c>
      <c r="E42" s="8"/>
      <c r="F42" s="8"/>
      <c r="G42" s="8" t="s">
        <v>571</v>
      </c>
      <c r="H42" s="8" t="s">
        <v>35</v>
      </c>
      <c r="I42" s="8" t="s">
        <v>52</v>
      </c>
      <c r="J42" s="8" t="s">
        <v>53</v>
      </c>
      <c r="K42" s="41">
        <v>3</v>
      </c>
      <c r="L42" s="8" t="s">
        <v>195</v>
      </c>
      <c r="M42" s="8">
        <v>4</v>
      </c>
      <c r="N42" s="8" t="s">
        <v>39</v>
      </c>
      <c r="O42" s="8" t="s">
        <v>1177</v>
      </c>
      <c r="P42" s="8" t="s">
        <v>54</v>
      </c>
      <c r="Q42" s="8">
        <v>0</v>
      </c>
      <c r="R42" s="8" t="s">
        <v>41</v>
      </c>
      <c r="S42" s="5">
        <v>2500000</v>
      </c>
      <c r="T42" s="5">
        <f t="shared" si="3"/>
        <v>10000000</v>
      </c>
      <c r="U42" s="52">
        <f t="shared" si="4"/>
        <v>10000000</v>
      </c>
      <c r="V42" s="5" t="s">
        <v>42</v>
      </c>
      <c r="W42" s="8" t="s">
        <v>43</v>
      </c>
      <c r="X42" s="8" t="s">
        <v>572</v>
      </c>
      <c r="Y42" s="8" t="s">
        <v>566</v>
      </c>
      <c r="Z42" s="8" t="s">
        <v>573</v>
      </c>
      <c r="AA42" s="8"/>
      <c r="AB42" s="8" t="s">
        <v>61</v>
      </c>
      <c r="AC42" s="8" t="s">
        <v>450</v>
      </c>
      <c r="AD42" s="8" t="s">
        <v>399</v>
      </c>
      <c r="AE42" s="18"/>
      <c r="AF42" s="18"/>
    </row>
    <row r="43" spans="1:32" ht="82.5" x14ac:dyDescent="0.25">
      <c r="A43" s="18" t="s">
        <v>67</v>
      </c>
      <c r="B43" s="8" t="s">
        <v>61</v>
      </c>
      <c r="C43" s="34">
        <v>47</v>
      </c>
      <c r="D43" s="8">
        <v>80161504</v>
      </c>
      <c r="E43" s="8"/>
      <c r="F43" s="8"/>
      <c r="G43" s="8" t="s">
        <v>574</v>
      </c>
      <c r="H43" s="8" t="s">
        <v>35</v>
      </c>
      <c r="I43" s="8" t="s">
        <v>52</v>
      </c>
      <c r="J43" s="8" t="s">
        <v>53</v>
      </c>
      <c r="K43" s="41">
        <v>3</v>
      </c>
      <c r="L43" s="8" t="s">
        <v>195</v>
      </c>
      <c r="M43" s="8">
        <v>4</v>
      </c>
      <c r="N43" s="8" t="s">
        <v>39</v>
      </c>
      <c r="O43" s="8" t="s">
        <v>1177</v>
      </c>
      <c r="P43" s="8" t="s">
        <v>54</v>
      </c>
      <c r="Q43" s="8">
        <v>0</v>
      </c>
      <c r="R43" s="8" t="s">
        <v>41</v>
      </c>
      <c r="S43" s="5">
        <v>2500000</v>
      </c>
      <c r="T43" s="5">
        <f t="shared" si="3"/>
        <v>10000000</v>
      </c>
      <c r="U43" s="52">
        <f t="shared" si="4"/>
        <v>10000000</v>
      </c>
      <c r="V43" s="5" t="s">
        <v>42</v>
      </c>
      <c r="W43" s="8" t="s">
        <v>43</v>
      </c>
      <c r="X43" s="8" t="s">
        <v>572</v>
      </c>
      <c r="Y43" s="8" t="s">
        <v>566</v>
      </c>
      <c r="Z43" s="8" t="s">
        <v>573</v>
      </c>
      <c r="AA43" s="8"/>
      <c r="AB43" s="8" t="s">
        <v>61</v>
      </c>
      <c r="AC43" s="8" t="s">
        <v>450</v>
      </c>
      <c r="AD43" s="8" t="s">
        <v>399</v>
      </c>
      <c r="AE43" s="18"/>
      <c r="AF43" s="18"/>
    </row>
    <row r="44" spans="1:32" ht="49.5" x14ac:dyDescent="0.25">
      <c r="A44" s="18" t="s">
        <v>68</v>
      </c>
      <c r="B44" s="8" t="s">
        <v>61</v>
      </c>
      <c r="C44" s="34">
        <v>48</v>
      </c>
      <c r="D44" s="8">
        <v>80161504</v>
      </c>
      <c r="E44" s="8"/>
      <c r="F44" s="8"/>
      <c r="G44" s="8" t="s">
        <v>575</v>
      </c>
      <c r="H44" s="8" t="s">
        <v>35</v>
      </c>
      <c r="I44" s="8" t="s">
        <v>576</v>
      </c>
      <c r="J44" s="8" t="s">
        <v>37</v>
      </c>
      <c r="K44" s="41">
        <v>1</v>
      </c>
      <c r="L44" s="8" t="s">
        <v>66</v>
      </c>
      <c r="M44" s="8">
        <v>4</v>
      </c>
      <c r="N44" s="8" t="s">
        <v>39</v>
      </c>
      <c r="O44" s="8" t="s">
        <v>1177</v>
      </c>
      <c r="P44" s="8" t="s">
        <v>54</v>
      </c>
      <c r="Q44" s="8">
        <v>0</v>
      </c>
      <c r="R44" s="8" t="s">
        <v>41</v>
      </c>
      <c r="S44" s="5">
        <v>7500000</v>
      </c>
      <c r="T44" s="5">
        <f t="shared" si="3"/>
        <v>30000000</v>
      </c>
      <c r="U44" s="52">
        <f t="shared" si="4"/>
        <v>30000000</v>
      </c>
      <c r="V44" s="5" t="s">
        <v>42</v>
      </c>
      <c r="W44" s="8" t="s">
        <v>43</v>
      </c>
      <c r="X44" s="8" t="s">
        <v>572</v>
      </c>
      <c r="Y44" s="8" t="s">
        <v>566</v>
      </c>
      <c r="Z44" s="8" t="s">
        <v>573</v>
      </c>
      <c r="AA44" s="8"/>
      <c r="AB44" s="8" t="s">
        <v>61</v>
      </c>
      <c r="AC44" s="8" t="s">
        <v>450</v>
      </c>
      <c r="AD44" s="8" t="s">
        <v>399</v>
      </c>
      <c r="AE44" s="18"/>
      <c r="AF44" s="18"/>
    </row>
    <row r="45" spans="1:32" ht="115.5" x14ac:dyDescent="0.25">
      <c r="A45" s="18" t="s">
        <v>69</v>
      </c>
      <c r="B45" s="8" t="s">
        <v>61</v>
      </c>
      <c r="C45" s="34">
        <v>49</v>
      </c>
      <c r="D45" s="8">
        <v>80161504</v>
      </c>
      <c r="E45" s="8"/>
      <c r="F45" s="8"/>
      <c r="G45" s="8" t="s">
        <v>577</v>
      </c>
      <c r="H45" s="8" t="s">
        <v>35</v>
      </c>
      <c r="I45" s="8" t="s">
        <v>578</v>
      </c>
      <c r="J45" s="8" t="s">
        <v>37</v>
      </c>
      <c r="K45" s="41">
        <v>1</v>
      </c>
      <c r="L45" s="8" t="s">
        <v>66</v>
      </c>
      <c r="M45" s="8">
        <v>4</v>
      </c>
      <c r="N45" s="8" t="s">
        <v>39</v>
      </c>
      <c r="O45" s="8" t="s">
        <v>1177</v>
      </c>
      <c r="P45" s="8" t="s">
        <v>54</v>
      </c>
      <c r="Q45" s="8">
        <v>0</v>
      </c>
      <c r="R45" s="8" t="s">
        <v>72</v>
      </c>
      <c r="S45" s="5">
        <v>7500000</v>
      </c>
      <c r="T45" s="5">
        <f t="shared" si="3"/>
        <v>30000000</v>
      </c>
      <c r="U45" s="5">
        <f t="shared" si="4"/>
        <v>30000000</v>
      </c>
      <c r="V45" s="5" t="s">
        <v>42</v>
      </c>
      <c r="W45" s="8" t="s">
        <v>43</v>
      </c>
      <c r="X45" s="8" t="s">
        <v>579</v>
      </c>
      <c r="Y45" s="8" t="s">
        <v>580</v>
      </c>
      <c r="Z45" s="8" t="s">
        <v>581</v>
      </c>
      <c r="AA45" s="8"/>
      <c r="AB45" s="8" t="s">
        <v>61</v>
      </c>
      <c r="AC45" s="8" t="s">
        <v>984</v>
      </c>
      <c r="AD45" s="8" t="s">
        <v>399</v>
      </c>
      <c r="AE45" s="18"/>
      <c r="AF45" s="18"/>
    </row>
    <row r="46" spans="1:32" ht="82.5" x14ac:dyDescent="0.25">
      <c r="A46" s="18" t="s">
        <v>71</v>
      </c>
      <c r="B46" s="8" t="s">
        <v>61</v>
      </c>
      <c r="C46" s="34">
        <v>50</v>
      </c>
      <c r="D46" s="8">
        <v>80161504</v>
      </c>
      <c r="E46" s="8"/>
      <c r="F46" s="8"/>
      <c r="G46" s="8" t="s">
        <v>582</v>
      </c>
      <c r="H46" s="8" t="s">
        <v>35</v>
      </c>
      <c r="I46" s="8" t="s">
        <v>583</v>
      </c>
      <c r="J46" s="8" t="s">
        <v>37</v>
      </c>
      <c r="K46" s="41">
        <v>1</v>
      </c>
      <c r="L46" s="8" t="s">
        <v>66</v>
      </c>
      <c r="M46" s="8">
        <v>4</v>
      </c>
      <c r="N46" s="8" t="s">
        <v>39</v>
      </c>
      <c r="O46" s="8" t="s">
        <v>1177</v>
      </c>
      <c r="P46" s="8" t="s">
        <v>54</v>
      </c>
      <c r="Q46" s="8">
        <v>0</v>
      </c>
      <c r="R46" s="8" t="s">
        <v>72</v>
      </c>
      <c r="S46" s="5">
        <v>7000000</v>
      </c>
      <c r="T46" s="5">
        <f t="shared" si="3"/>
        <v>28000000</v>
      </c>
      <c r="U46" s="5">
        <f t="shared" si="4"/>
        <v>28000000</v>
      </c>
      <c r="V46" s="5" t="s">
        <v>42</v>
      </c>
      <c r="W46" s="8" t="s">
        <v>43</v>
      </c>
      <c r="X46" s="8" t="s">
        <v>579</v>
      </c>
      <c r="Y46" s="8" t="s">
        <v>580</v>
      </c>
      <c r="Z46" s="8" t="s">
        <v>581</v>
      </c>
      <c r="AA46" s="8"/>
      <c r="AB46" s="8" t="s">
        <v>61</v>
      </c>
      <c r="AC46" s="8" t="s">
        <v>984</v>
      </c>
      <c r="AD46" s="8" t="s">
        <v>399</v>
      </c>
      <c r="AE46" s="18"/>
      <c r="AF46" s="18"/>
    </row>
    <row r="47" spans="1:32" ht="82.5" x14ac:dyDescent="0.25">
      <c r="A47" s="18" t="s">
        <v>584</v>
      </c>
      <c r="B47" s="8" t="s">
        <v>61</v>
      </c>
      <c r="C47" s="34">
        <v>51</v>
      </c>
      <c r="D47" s="8">
        <v>80161504</v>
      </c>
      <c r="E47" s="8"/>
      <c r="F47" s="8"/>
      <c r="G47" s="8" t="s">
        <v>585</v>
      </c>
      <c r="H47" s="8" t="s">
        <v>35</v>
      </c>
      <c r="I47" s="8" t="s">
        <v>586</v>
      </c>
      <c r="J47" s="8" t="s">
        <v>37</v>
      </c>
      <c r="K47" s="41">
        <v>1</v>
      </c>
      <c r="L47" s="8" t="s">
        <v>66</v>
      </c>
      <c r="M47" s="8">
        <v>4</v>
      </c>
      <c r="N47" s="8" t="s">
        <v>39</v>
      </c>
      <c r="O47" s="8" t="s">
        <v>1177</v>
      </c>
      <c r="P47" s="8" t="s">
        <v>54</v>
      </c>
      <c r="Q47" s="8">
        <v>0</v>
      </c>
      <c r="R47" s="8" t="s">
        <v>72</v>
      </c>
      <c r="S47" s="5">
        <v>6000000</v>
      </c>
      <c r="T47" s="5">
        <f t="shared" si="3"/>
        <v>24000000</v>
      </c>
      <c r="U47" s="5">
        <f t="shared" si="4"/>
        <v>24000000</v>
      </c>
      <c r="V47" s="5" t="s">
        <v>42</v>
      </c>
      <c r="W47" s="8" t="s">
        <v>43</v>
      </c>
      <c r="X47" s="8" t="s">
        <v>579</v>
      </c>
      <c r="Y47" s="8" t="s">
        <v>580</v>
      </c>
      <c r="Z47" s="8" t="s">
        <v>581</v>
      </c>
      <c r="AA47" s="8"/>
      <c r="AB47" s="8" t="s">
        <v>61</v>
      </c>
      <c r="AC47" s="8" t="s">
        <v>984</v>
      </c>
      <c r="AD47" s="8" t="s">
        <v>399</v>
      </c>
      <c r="AE47" s="18"/>
      <c r="AF47" s="18"/>
    </row>
    <row r="48" spans="1:32" ht="115.5" x14ac:dyDescent="0.25">
      <c r="A48" s="18" t="s">
        <v>587</v>
      </c>
      <c r="B48" s="8" t="s">
        <v>61</v>
      </c>
      <c r="C48" s="34">
        <v>52</v>
      </c>
      <c r="D48" s="8">
        <v>80161504</v>
      </c>
      <c r="E48" s="8"/>
      <c r="F48" s="8"/>
      <c r="G48" s="8" t="s">
        <v>588</v>
      </c>
      <c r="H48" s="8" t="s">
        <v>35</v>
      </c>
      <c r="I48" s="8" t="s">
        <v>52</v>
      </c>
      <c r="J48" s="8" t="s">
        <v>53</v>
      </c>
      <c r="K48" s="41">
        <v>3</v>
      </c>
      <c r="L48" s="8" t="s">
        <v>38</v>
      </c>
      <c r="M48" s="8">
        <v>9.5</v>
      </c>
      <c r="N48" s="8" t="s">
        <v>39</v>
      </c>
      <c r="O48" s="8" t="s">
        <v>1177</v>
      </c>
      <c r="P48" s="8" t="s">
        <v>54</v>
      </c>
      <c r="Q48" s="8">
        <v>0</v>
      </c>
      <c r="R48" s="8" t="s">
        <v>72</v>
      </c>
      <c r="S48" s="5">
        <v>8500000</v>
      </c>
      <c r="T48" s="5">
        <f t="shared" si="3"/>
        <v>80750000</v>
      </c>
      <c r="U48" s="5">
        <f t="shared" si="4"/>
        <v>80750000</v>
      </c>
      <c r="V48" s="5" t="s">
        <v>42</v>
      </c>
      <c r="W48" s="8" t="s">
        <v>43</v>
      </c>
      <c r="X48" s="8" t="s">
        <v>589</v>
      </c>
      <c r="Y48" s="8" t="s">
        <v>566</v>
      </c>
      <c r="Z48" s="8" t="s">
        <v>590</v>
      </c>
      <c r="AA48" s="8"/>
      <c r="AB48" s="8" t="s">
        <v>61</v>
      </c>
      <c r="AC48" s="8" t="s">
        <v>984</v>
      </c>
      <c r="AD48" s="8" t="s">
        <v>399</v>
      </c>
      <c r="AE48" s="18"/>
      <c r="AF48" s="18"/>
    </row>
    <row r="49" spans="1:32" ht="99" x14ac:dyDescent="0.25">
      <c r="A49" s="18" t="s">
        <v>591</v>
      </c>
      <c r="B49" s="8" t="s">
        <v>61</v>
      </c>
      <c r="C49" s="34">
        <v>53</v>
      </c>
      <c r="D49" s="8">
        <v>80161504</v>
      </c>
      <c r="E49" s="8"/>
      <c r="F49" s="8"/>
      <c r="G49" s="8" t="s">
        <v>592</v>
      </c>
      <c r="H49" s="8" t="s">
        <v>35</v>
      </c>
      <c r="I49" s="8" t="s">
        <v>593</v>
      </c>
      <c r="J49" s="8" t="s">
        <v>63</v>
      </c>
      <c r="K49" s="41">
        <v>1</v>
      </c>
      <c r="L49" s="8" t="s">
        <v>66</v>
      </c>
      <c r="M49" s="8">
        <v>4</v>
      </c>
      <c r="N49" s="8" t="s">
        <v>39</v>
      </c>
      <c r="O49" s="8" t="s">
        <v>1177</v>
      </c>
      <c r="P49" s="8" t="s">
        <v>54</v>
      </c>
      <c r="Q49" s="8">
        <v>0</v>
      </c>
      <c r="R49" s="8" t="s">
        <v>72</v>
      </c>
      <c r="S49" s="5">
        <v>7500000</v>
      </c>
      <c r="T49" s="5">
        <f t="shared" si="3"/>
        <v>30000000</v>
      </c>
      <c r="U49" s="5">
        <f t="shared" si="4"/>
        <v>30000000</v>
      </c>
      <c r="V49" s="5" t="s">
        <v>42</v>
      </c>
      <c r="W49" s="8" t="s">
        <v>43</v>
      </c>
      <c r="X49" s="8" t="s">
        <v>572</v>
      </c>
      <c r="Y49" s="8" t="s">
        <v>566</v>
      </c>
      <c r="Z49" s="8" t="s">
        <v>573</v>
      </c>
      <c r="AA49" s="8"/>
      <c r="AB49" s="8" t="s">
        <v>61</v>
      </c>
      <c r="AC49" s="8" t="s">
        <v>984</v>
      </c>
      <c r="AD49" s="8" t="s">
        <v>399</v>
      </c>
      <c r="AE49" s="18"/>
      <c r="AF49" s="18"/>
    </row>
    <row r="50" spans="1:32" ht="82.5" hidden="1" x14ac:dyDescent="0.25">
      <c r="A50" s="18" t="s">
        <v>618</v>
      </c>
      <c r="B50" s="8" t="s">
        <v>129</v>
      </c>
      <c r="C50" s="34">
        <v>64</v>
      </c>
      <c r="D50" s="8">
        <v>80161504</v>
      </c>
      <c r="E50" s="8"/>
      <c r="F50" s="8"/>
      <c r="G50" s="8" t="s">
        <v>619</v>
      </c>
      <c r="H50" s="8" t="s">
        <v>35</v>
      </c>
      <c r="I50" s="8" t="s">
        <v>52</v>
      </c>
      <c r="J50" s="8" t="s">
        <v>63</v>
      </c>
      <c r="K50" s="41">
        <v>2</v>
      </c>
      <c r="L50" s="8" t="s">
        <v>76</v>
      </c>
      <c r="M50" s="8">
        <v>4</v>
      </c>
      <c r="N50" s="8" t="s">
        <v>39</v>
      </c>
      <c r="O50" s="8" t="s">
        <v>1177</v>
      </c>
      <c r="P50" s="8" t="s">
        <v>54</v>
      </c>
      <c r="Q50" s="8">
        <v>0</v>
      </c>
      <c r="R50" s="8" t="s">
        <v>41</v>
      </c>
      <c r="S50" s="5">
        <v>5000000</v>
      </c>
      <c r="T50" s="5">
        <f t="shared" ref="T50:T62" si="5">+S50*M50</f>
        <v>20000000</v>
      </c>
      <c r="U50" s="52">
        <f t="shared" si="4"/>
        <v>20000000</v>
      </c>
      <c r="V50" s="5" t="s">
        <v>42</v>
      </c>
      <c r="W50" s="8" t="s">
        <v>43</v>
      </c>
      <c r="X50" s="8" t="s">
        <v>611</v>
      </c>
      <c r="Y50" s="8">
        <v>511111150</v>
      </c>
      <c r="Z50" s="8" t="s">
        <v>612</v>
      </c>
      <c r="AA50" s="8"/>
      <c r="AB50" s="8" t="s">
        <v>403</v>
      </c>
      <c r="AC50" s="8" t="s">
        <v>405</v>
      </c>
      <c r="AD50" s="8" t="s">
        <v>399</v>
      </c>
      <c r="AE50" s="18"/>
      <c r="AF50" s="18"/>
    </row>
    <row r="51" spans="1:32" ht="66" hidden="1" x14ac:dyDescent="0.25">
      <c r="A51" s="18" t="s">
        <v>620</v>
      </c>
      <c r="B51" s="8" t="s">
        <v>129</v>
      </c>
      <c r="C51" s="34">
        <v>65</v>
      </c>
      <c r="D51" s="8">
        <v>80161504</v>
      </c>
      <c r="E51" s="8"/>
      <c r="F51" s="8"/>
      <c r="G51" s="8" t="s">
        <v>831</v>
      </c>
      <c r="H51" s="8" t="s">
        <v>35</v>
      </c>
      <c r="I51" s="8" t="s">
        <v>52</v>
      </c>
      <c r="J51" s="8" t="s">
        <v>63</v>
      </c>
      <c r="K51" s="41">
        <v>2</v>
      </c>
      <c r="L51" s="8" t="s">
        <v>76</v>
      </c>
      <c r="M51" s="8">
        <v>4</v>
      </c>
      <c r="N51" s="8" t="s">
        <v>39</v>
      </c>
      <c r="O51" s="8" t="s">
        <v>1177</v>
      </c>
      <c r="P51" s="8" t="s">
        <v>54</v>
      </c>
      <c r="Q51" s="8">
        <v>0</v>
      </c>
      <c r="R51" s="8" t="s">
        <v>41</v>
      </c>
      <c r="S51" s="5">
        <v>4500000</v>
      </c>
      <c r="T51" s="5">
        <f t="shared" si="5"/>
        <v>18000000</v>
      </c>
      <c r="U51" s="52">
        <f t="shared" si="4"/>
        <v>18000000</v>
      </c>
      <c r="V51" s="5" t="s">
        <v>42</v>
      </c>
      <c r="W51" s="8" t="s">
        <v>43</v>
      </c>
      <c r="X51" s="8" t="s">
        <v>611</v>
      </c>
      <c r="Y51" s="8">
        <v>511111150</v>
      </c>
      <c r="Z51" s="8" t="s">
        <v>612</v>
      </c>
      <c r="AA51" s="8"/>
      <c r="AB51" s="8" t="s">
        <v>403</v>
      </c>
      <c r="AC51" s="8" t="s">
        <v>405</v>
      </c>
      <c r="AD51" s="8" t="s">
        <v>399</v>
      </c>
      <c r="AE51" s="18"/>
      <c r="AF51" s="18"/>
    </row>
    <row r="52" spans="1:32" ht="66" hidden="1" x14ac:dyDescent="0.25">
      <c r="A52" s="18" t="s">
        <v>621</v>
      </c>
      <c r="B52" s="8" t="s">
        <v>129</v>
      </c>
      <c r="C52" s="34">
        <v>66</v>
      </c>
      <c r="D52" s="8">
        <v>80120000</v>
      </c>
      <c r="E52" s="8"/>
      <c r="F52" s="8"/>
      <c r="G52" s="8" t="s">
        <v>622</v>
      </c>
      <c r="H52" s="8" t="s">
        <v>44</v>
      </c>
      <c r="I52" s="8" t="s">
        <v>52</v>
      </c>
      <c r="J52" s="8" t="s">
        <v>63</v>
      </c>
      <c r="K52" s="41">
        <v>2</v>
      </c>
      <c r="L52" s="8" t="s">
        <v>76</v>
      </c>
      <c r="M52" s="8">
        <v>4</v>
      </c>
      <c r="N52" s="8" t="s">
        <v>39</v>
      </c>
      <c r="O52" s="8" t="s">
        <v>1177</v>
      </c>
      <c r="P52" s="8" t="s">
        <v>54</v>
      </c>
      <c r="Q52" s="8">
        <v>0</v>
      </c>
      <c r="R52" s="8" t="s">
        <v>41</v>
      </c>
      <c r="S52" s="5">
        <v>3000000</v>
      </c>
      <c r="T52" s="5">
        <f t="shared" si="5"/>
        <v>12000000</v>
      </c>
      <c r="U52" s="52">
        <f t="shared" si="4"/>
        <v>12000000</v>
      </c>
      <c r="V52" s="5" t="s">
        <v>42</v>
      </c>
      <c r="W52" s="8" t="s">
        <v>43</v>
      </c>
      <c r="X52" s="8" t="s">
        <v>611</v>
      </c>
      <c r="Y52" s="8">
        <v>511111150</v>
      </c>
      <c r="Z52" s="8" t="s">
        <v>612</v>
      </c>
      <c r="AA52" s="8"/>
      <c r="AB52" s="8" t="s">
        <v>403</v>
      </c>
      <c r="AC52" s="8" t="s">
        <v>450</v>
      </c>
      <c r="AD52" s="8" t="s">
        <v>399</v>
      </c>
      <c r="AE52" s="18"/>
      <c r="AF52" s="18"/>
    </row>
    <row r="53" spans="1:32" ht="82.5" hidden="1" x14ac:dyDescent="0.25">
      <c r="A53" s="18" t="s">
        <v>623</v>
      </c>
      <c r="B53" s="8" t="s">
        <v>129</v>
      </c>
      <c r="C53" s="34">
        <v>67</v>
      </c>
      <c r="D53" s="8">
        <v>80161504</v>
      </c>
      <c r="E53" s="8"/>
      <c r="F53" s="8"/>
      <c r="G53" s="8" t="s">
        <v>624</v>
      </c>
      <c r="H53" s="8" t="s">
        <v>35</v>
      </c>
      <c r="I53" s="8" t="s">
        <v>52</v>
      </c>
      <c r="J53" s="8" t="s">
        <v>63</v>
      </c>
      <c r="K53" s="41">
        <v>2</v>
      </c>
      <c r="L53" s="8" t="s">
        <v>76</v>
      </c>
      <c r="M53" s="8">
        <v>4</v>
      </c>
      <c r="N53" s="8" t="s">
        <v>39</v>
      </c>
      <c r="O53" s="8" t="s">
        <v>1177</v>
      </c>
      <c r="P53" s="8" t="s">
        <v>54</v>
      </c>
      <c r="Q53" s="8">
        <v>0</v>
      </c>
      <c r="R53" s="8" t="s">
        <v>41</v>
      </c>
      <c r="S53" s="5">
        <v>5000000</v>
      </c>
      <c r="T53" s="5">
        <f t="shared" si="5"/>
        <v>20000000</v>
      </c>
      <c r="U53" s="52">
        <f t="shared" si="4"/>
        <v>20000000</v>
      </c>
      <c r="V53" s="5" t="s">
        <v>42</v>
      </c>
      <c r="W53" s="8" t="s">
        <v>43</v>
      </c>
      <c r="X53" s="8" t="s">
        <v>616</v>
      </c>
      <c r="Y53" s="8">
        <v>511111150</v>
      </c>
      <c r="Z53" s="8" t="s">
        <v>617</v>
      </c>
      <c r="AA53" s="8"/>
      <c r="AB53" s="8" t="s">
        <v>403</v>
      </c>
      <c r="AC53" s="8" t="s">
        <v>405</v>
      </c>
      <c r="AD53" s="8" t="s">
        <v>399</v>
      </c>
      <c r="AE53" s="18"/>
      <c r="AF53" s="18"/>
    </row>
    <row r="54" spans="1:32" ht="66" hidden="1" x14ac:dyDescent="0.25">
      <c r="A54" s="18" t="s">
        <v>625</v>
      </c>
      <c r="B54" s="8" t="s">
        <v>129</v>
      </c>
      <c r="C54" s="34">
        <v>68</v>
      </c>
      <c r="D54" s="8">
        <v>80161504</v>
      </c>
      <c r="E54" s="8"/>
      <c r="F54" s="8"/>
      <c r="G54" s="8" t="s">
        <v>626</v>
      </c>
      <c r="H54" s="8" t="s">
        <v>35</v>
      </c>
      <c r="I54" s="8" t="s">
        <v>52</v>
      </c>
      <c r="J54" s="8" t="s">
        <v>63</v>
      </c>
      <c r="K54" s="41">
        <v>2</v>
      </c>
      <c r="L54" s="8" t="s">
        <v>76</v>
      </c>
      <c r="M54" s="8">
        <v>4</v>
      </c>
      <c r="N54" s="8" t="s">
        <v>39</v>
      </c>
      <c r="O54" s="8" t="s">
        <v>1177</v>
      </c>
      <c r="P54" s="8" t="s">
        <v>54</v>
      </c>
      <c r="Q54" s="8">
        <v>0</v>
      </c>
      <c r="R54" s="8" t="s">
        <v>41</v>
      </c>
      <c r="S54" s="5">
        <v>5000000</v>
      </c>
      <c r="T54" s="5">
        <f t="shared" si="5"/>
        <v>20000000</v>
      </c>
      <c r="U54" s="52">
        <f t="shared" si="4"/>
        <v>20000000</v>
      </c>
      <c r="V54" s="5" t="s">
        <v>42</v>
      </c>
      <c r="W54" s="8" t="s">
        <v>43</v>
      </c>
      <c r="X54" s="8" t="s">
        <v>616</v>
      </c>
      <c r="Y54" s="8">
        <v>511111150</v>
      </c>
      <c r="Z54" s="8" t="s">
        <v>617</v>
      </c>
      <c r="AA54" s="8"/>
      <c r="AB54" s="8" t="s">
        <v>403</v>
      </c>
      <c r="AC54" s="8" t="s">
        <v>405</v>
      </c>
      <c r="AD54" s="8" t="s">
        <v>399</v>
      </c>
      <c r="AE54" s="18"/>
      <c r="AF54" s="18"/>
    </row>
    <row r="55" spans="1:32" ht="99" hidden="1" x14ac:dyDescent="0.25">
      <c r="A55" s="18" t="s">
        <v>627</v>
      </c>
      <c r="B55" s="8" t="s">
        <v>129</v>
      </c>
      <c r="C55" s="34">
        <v>69</v>
      </c>
      <c r="D55" s="8">
        <v>80161504</v>
      </c>
      <c r="E55" s="8"/>
      <c r="F55" s="8"/>
      <c r="G55" s="8" t="s">
        <v>628</v>
      </c>
      <c r="H55" s="8" t="s">
        <v>35</v>
      </c>
      <c r="I55" s="8" t="s">
        <v>52</v>
      </c>
      <c r="J55" s="8" t="s">
        <v>63</v>
      </c>
      <c r="K55" s="41">
        <v>2</v>
      </c>
      <c r="L55" s="8" t="s">
        <v>76</v>
      </c>
      <c r="M55" s="8">
        <v>4</v>
      </c>
      <c r="N55" s="8" t="s">
        <v>39</v>
      </c>
      <c r="O55" s="8" t="s">
        <v>1177</v>
      </c>
      <c r="P55" s="8" t="s">
        <v>54</v>
      </c>
      <c r="Q55" s="8">
        <v>0</v>
      </c>
      <c r="R55" s="8" t="s">
        <v>41</v>
      </c>
      <c r="S55" s="5">
        <v>5000000</v>
      </c>
      <c r="T55" s="5">
        <f t="shared" si="5"/>
        <v>20000000</v>
      </c>
      <c r="U55" s="52">
        <f t="shared" si="4"/>
        <v>20000000</v>
      </c>
      <c r="V55" s="5" t="s">
        <v>42</v>
      </c>
      <c r="W55" s="8" t="s">
        <v>43</v>
      </c>
      <c r="X55" s="8" t="s">
        <v>616</v>
      </c>
      <c r="Y55" s="8">
        <v>511111150</v>
      </c>
      <c r="Z55" s="8" t="s">
        <v>617</v>
      </c>
      <c r="AA55" s="8"/>
      <c r="AB55" s="8" t="s">
        <v>403</v>
      </c>
      <c r="AC55" s="8" t="s">
        <v>405</v>
      </c>
      <c r="AD55" s="8" t="s">
        <v>399</v>
      </c>
      <c r="AE55" s="18"/>
      <c r="AF55" s="18"/>
    </row>
    <row r="56" spans="1:32" ht="49.5" hidden="1" x14ac:dyDescent="0.25">
      <c r="A56" s="18" t="s">
        <v>629</v>
      </c>
      <c r="B56" s="8" t="s">
        <v>129</v>
      </c>
      <c r="C56" s="34">
        <v>70</v>
      </c>
      <c r="D56" s="8">
        <v>80161504</v>
      </c>
      <c r="E56" s="8"/>
      <c r="F56" s="8"/>
      <c r="G56" s="8" t="s">
        <v>630</v>
      </c>
      <c r="H56" s="8" t="s">
        <v>35</v>
      </c>
      <c r="I56" s="8" t="s">
        <v>52</v>
      </c>
      <c r="J56" s="8" t="s">
        <v>63</v>
      </c>
      <c r="K56" s="41">
        <v>2</v>
      </c>
      <c r="L56" s="8" t="s">
        <v>76</v>
      </c>
      <c r="M56" s="8">
        <v>4</v>
      </c>
      <c r="N56" s="8" t="s">
        <v>39</v>
      </c>
      <c r="O56" s="8" t="s">
        <v>1177</v>
      </c>
      <c r="P56" s="8" t="s">
        <v>54</v>
      </c>
      <c r="Q56" s="8">
        <v>0</v>
      </c>
      <c r="R56" s="8" t="s">
        <v>41</v>
      </c>
      <c r="S56" s="5">
        <v>4000000</v>
      </c>
      <c r="T56" s="5">
        <f t="shared" si="5"/>
        <v>16000000</v>
      </c>
      <c r="U56" s="52">
        <f t="shared" si="4"/>
        <v>16000000</v>
      </c>
      <c r="V56" s="5" t="s">
        <v>42</v>
      </c>
      <c r="W56" s="8" t="s">
        <v>43</v>
      </c>
      <c r="X56" s="8" t="s">
        <v>616</v>
      </c>
      <c r="Y56" s="8">
        <v>511111150</v>
      </c>
      <c r="Z56" s="8" t="s">
        <v>617</v>
      </c>
      <c r="AA56" s="8"/>
      <c r="AB56" s="8" t="s">
        <v>403</v>
      </c>
      <c r="AC56" s="8" t="s">
        <v>405</v>
      </c>
      <c r="AD56" s="8" t="s">
        <v>399</v>
      </c>
      <c r="AE56" s="18"/>
      <c r="AF56" s="18"/>
    </row>
    <row r="57" spans="1:32" ht="82.5" hidden="1" x14ac:dyDescent="0.25">
      <c r="A57" s="18" t="s">
        <v>631</v>
      </c>
      <c r="B57" s="8" t="s">
        <v>129</v>
      </c>
      <c r="C57" s="34">
        <v>71</v>
      </c>
      <c r="D57" s="8">
        <v>80120000</v>
      </c>
      <c r="E57" s="8"/>
      <c r="F57" s="8"/>
      <c r="G57" s="8" t="s">
        <v>632</v>
      </c>
      <c r="H57" s="8" t="s">
        <v>44</v>
      </c>
      <c r="I57" s="8" t="s">
        <v>52</v>
      </c>
      <c r="J57" s="8" t="s">
        <v>63</v>
      </c>
      <c r="K57" s="41">
        <v>2</v>
      </c>
      <c r="L57" s="8" t="s">
        <v>76</v>
      </c>
      <c r="M57" s="8">
        <v>4</v>
      </c>
      <c r="N57" s="8" t="s">
        <v>39</v>
      </c>
      <c r="O57" s="8" t="s">
        <v>1177</v>
      </c>
      <c r="P57" s="8" t="s">
        <v>54</v>
      </c>
      <c r="Q57" s="8">
        <v>0</v>
      </c>
      <c r="R57" s="8" t="s">
        <v>41</v>
      </c>
      <c r="S57" s="5">
        <v>3000000</v>
      </c>
      <c r="T57" s="5">
        <f t="shared" si="5"/>
        <v>12000000</v>
      </c>
      <c r="U57" s="52">
        <f t="shared" si="4"/>
        <v>12000000</v>
      </c>
      <c r="V57" s="5" t="s">
        <v>42</v>
      </c>
      <c r="W57" s="8" t="s">
        <v>43</v>
      </c>
      <c r="X57" s="8" t="s">
        <v>616</v>
      </c>
      <c r="Y57" s="8">
        <v>511111150</v>
      </c>
      <c r="Z57" s="8" t="s">
        <v>617</v>
      </c>
      <c r="AA57" s="8"/>
      <c r="AB57" s="8" t="s">
        <v>403</v>
      </c>
      <c r="AC57" s="8" t="s">
        <v>450</v>
      </c>
      <c r="AD57" s="8" t="s">
        <v>399</v>
      </c>
      <c r="AE57" s="18"/>
      <c r="AF57" s="18"/>
    </row>
    <row r="58" spans="1:32" ht="82.5" hidden="1" x14ac:dyDescent="0.25">
      <c r="A58" s="18" t="s">
        <v>633</v>
      </c>
      <c r="B58" s="8" t="s">
        <v>129</v>
      </c>
      <c r="C58" s="34">
        <v>72</v>
      </c>
      <c r="D58" s="8">
        <v>80161504</v>
      </c>
      <c r="E58" s="8"/>
      <c r="F58" s="8"/>
      <c r="G58" s="8" t="s">
        <v>634</v>
      </c>
      <c r="H58" s="8" t="s">
        <v>35</v>
      </c>
      <c r="I58" s="8" t="s">
        <v>52</v>
      </c>
      <c r="J58" s="8" t="s">
        <v>63</v>
      </c>
      <c r="K58" s="41">
        <v>2</v>
      </c>
      <c r="L58" s="8" t="s">
        <v>76</v>
      </c>
      <c r="M58" s="8">
        <v>4</v>
      </c>
      <c r="N58" s="8" t="s">
        <v>39</v>
      </c>
      <c r="O58" s="8" t="s">
        <v>1177</v>
      </c>
      <c r="P58" s="8" t="s">
        <v>54</v>
      </c>
      <c r="Q58" s="8">
        <v>0</v>
      </c>
      <c r="R58" s="8" t="s">
        <v>41</v>
      </c>
      <c r="S58" s="5">
        <v>5000000</v>
      </c>
      <c r="T58" s="5">
        <f t="shared" si="5"/>
        <v>20000000</v>
      </c>
      <c r="U58" s="52">
        <f t="shared" si="4"/>
        <v>20000000</v>
      </c>
      <c r="V58" s="5" t="s">
        <v>42</v>
      </c>
      <c r="W58" s="8" t="s">
        <v>43</v>
      </c>
      <c r="X58" s="8" t="s">
        <v>616</v>
      </c>
      <c r="Y58" s="8">
        <v>511111150</v>
      </c>
      <c r="Z58" s="8" t="s">
        <v>617</v>
      </c>
      <c r="AA58" s="8"/>
      <c r="AB58" s="8" t="s">
        <v>403</v>
      </c>
      <c r="AC58" s="8" t="s">
        <v>405</v>
      </c>
      <c r="AD58" s="8" t="s">
        <v>399</v>
      </c>
      <c r="AE58" s="18"/>
      <c r="AF58" s="18"/>
    </row>
    <row r="59" spans="1:32" ht="49.5" hidden="1" x14ac:dyDescent="0.25">
      <c r="A59" s="18" t="s">
        <v>635</v>
      </c>
      <c r="B59" s="8" t="s">
        <v>129</v>
      </c>
      <c r="C59" s="34">
        <v>73</v>
      </c>
      <c r="D59" s="8">
        <v>80161504</v>
      </c>
      <c r="E59" s="8"/>
      <c r="F59" s="8"/>
      <c r="G59" s="8" t="s">
        <v>636</v>
      </c>
      <c r="H59" s="8" t="s">
        <v>35</v>
      </c>
      <c r="I59" s="8" t="s">
        <v>52</v>
      </c>
      <c r="J59" s="8" t="s">
        <v>63</v>
      </c>
      <c r="K59" s="41">
        <v>2</v>
      </c>
      <c r="L59" s="8" t="s">
        <v>76</v>
      </c>
      <c r="M59" s="8">
        <v>4</v>
      </c>
      <c r="N59" s="8" t="s">
        <v>39</v>
      </c>
      <c r="O59" s="8" t="s">
        <v>1177</v>
      </c>
      <c r="P59" s="8" t="s">
        <v>54</v>
      </c>
      <c r="Q59" s="8">
        <v>0</v>
      </c>
      <c r="R59" s="8" t="s">
        <v>41</v>
      </c>
      <c r="S59" s="5">
        <v>8000000</v>
      </c>
      <c r="T59" s="5">
        <f t="shared" si="5"/>
        <v>32000000</v>
      </c>
      <c r="U59" s="52">
        <f t="shared" si="4"/>
        <v>32000000</v>
      </c>
      <c r="V59" s="5" t="s">
        <v>42</v>
      </c>
      <c r="W59" s="8" t="s">
        <v>43</v>
      </c>
      <c r="X59" s="8" t="s">
        <v>401</v>
      </c>
      <c r="Y59" s="8">
        <v>511111150</v>
      </c>
      <c r="Z59" s="8" t="s">
        <v>402</v>
      </c>
      <c r="AA59" s="8"/>
      <c r="AB59" s="8" t="s">
        <v>403</v>
      </c>
      <c r="AC59" s="8" t="s">
        <v>405</v>
      </c>
      <c r="AD59" s="8" t="s">
        <v>399</v>
      </c>
      <c r="AE59" s="18"/>
      <c r="AF59" s="18"/>
    </row>
    <row r="60" spans="1:32" ht="82.5" hidden="1" x14ac:dyDescent="0.25">
      <c r="A60" s="18" t="s">
        <v>637</v>
      </c>
      <c r="B60" s="8" t="s">
        <v>129</v>
      </c>
      <c r="C60" s="34">
        <v>74</v>
      </c>
      <c r="D60" s="8">
        <v>80161504</v>
      </c>
      <c r="E60" s="8"/>
      <c r="F60" s="8"/>
      <c r="G60" s="8" t="s">
        <v>638</v>
      </c>
      <c r="H60" s="8" t="s">
        <v>35</v>
      </c>
      <c r="I60" s="8" t="s">
        <v>52</v>
      </c>
      <c r="J60" s="8" t="s">
        <v>63</v>
      </c>
      <c r="K60" s="41">
        <v>2</v>
      </c>
      <c r="L60" s="8" t="s">
        <v>76</v>
      </c>
      <c r="M60" s="8">
        <v>4</v>
      </c>
      <c r="N60" s="8" t="s">
        <v>39</v>
      </c>
      <c r="O60" s="8" t="s">
        <v>1177</v>
      </c>
      <c r="P60" s="8" t="s">
        <v>54</v>
      </c>
      <c r="Q60" s="8">
        <v>0</v>
      </c>
      <c r="R60" s="8" t="s">
        <v>41</v>
      </c>
      <c r="S60" s="5">
        <v>7000000</v>
      </c>
      <c r="T60" s="5">
        <f t="shared" si="5"/>
        <v>28000000</v>
      </c>
      <c r="U60" s="52">
        <f t="shared" si="4"/>
        <v>28000000</v>
      </c>
      <c r="V60" s="5" t="s">
        <v>42</v>
      </c>
      <c r="W60" s="8" t="s">
        <v>43</v>
      </c>
      <c r="X60" s="8" t="s">
        <v>639</v>
      </c>
      <c r="Y60" s="8">
        <v>511111150</v>
      </c>
      <c r="Z60" s="8" t="s">
        <v>640</v>
      </c>
      <c r="AA60" s="8"/>
      <c r="AB60" s="8" t="s">
        <v>403</v>
      </c>
      <c r="AC60" s="8" t="s">
        <v>405</v>
      </c>
      <c r="AD60" s="8" t="s">
        <v>399</v>
      </c>
      <c r="AE60" s="18"/>
      <c r="AF60" s="18"/>
    </row>
    <row r="61" spans="1:32" ht="148.5" hidden="1" x14ac:dyDescent="0.25">
      <c r="A61" s="18" t="s">
        <v>644</v>
      </c>
      <c r="B61" s="8" t="s">
        <v>337</v>
      </c>
      <c r="C61" s="34">
        <v>75</v>
      </c>
      <c r="D61" s="8">
        <v>80161504</v>
      </c>
      <c r="E61" s="8"/>
      <c r="F61" s="8"/>
      <c r="G61" s="8" t="s">
        <v>641</v>
      </c>
      <c r="H61" s="8" t="s">
        <v>35</v>
      </c>
      <c r="I61" s="8"/>
      <c r="J61" s="8" t="s">
        <v>37</v>
      </c>
      <c r="K61" s="41">
        <v>1</v>
      </c>
      <c r="L61" s="8" t="s">
        <v>66</v>
      </c>
      <c r="M61" s="8">
        <v>4</v>
      </c>
      <c r="N61" s="8" t="s">
        <v>39</v>
      </c>
      <c r="O61" s="8" t="s">
        <v>1177</v>
      </c>
      <c r="P61" s="8" t="s">
        <v>54</v>
      </c>
      <c r="Q61" s="8">
        <v>0</v>
      </c>
      <c r="R61" s="8" t="s">
        <v>41</v>
      </c>
      <c r="S61" s="37">
        <v>6000000</v>
      </c>
      <c r="T61" s="5">
        <f t="shared" si="5"/>
        <v>24000000</v>
      </c>
      <c r="U61" s="52">
        <f t="shared" si="4"/>
        <v>24000000</v>
      </c>
      <c r="V61" s="18" t="s">
        <v>42</v>
      </c>
      <c r="W61" s="5" t="s">
        <v>43</v>
      </c>
      <c r="X61" s="8" t="s">
        <v>642</v>
      </c>
      <c r="Y61" s="8">
        <v>511111150</v>
      </c>
      <c r="Z61" s="8" t="s">
        <v>643</v>
      </c>
      <c r="AA61" s="8"/>
      <c r="AB61" s="8" t="s">
        <v>337</v>
      </c>
      <c r="AC61" s="8" t="s">
        <v>450</v>
      </c>
      <c r="AD61" s="8" t="s">
        <v>399</v>
      </c>
      <c r="AE61" s="18"/>
      <c r="AF61" s="18"/>
    </row>
    <row r="62" spans="1:32" ht="181.5" hidden="1" x14ac:dyDescent="0.25">
      <c r="A62" s="18" t="s">
        <v>645</v>
      </c>
      <c r="B62" s="8" t="s">
        <v>337</v>
      </c>
      <c r="C62" s="34">
        <v>76</v>
      </c>
      <c r="D62" s="8">
        <v>80161504</v>
      </c>
      <c r="E62" s="8"/>
      <c r="F62" s="8"/>
      <c r="G62" s="8" t="s">
        <v>1103</v>
      </c>
      <c r="H62" s="8" t="s">
        <v>35</v>
      </c>
      <c r="I62" s="8"/>
      <c r="J62" s="8" t="s">
        <v>163</v>
      </c>
      <c r="K62" s="41">
        <v>1</v>
      </c>
      <c r="L62" s="8" t="s">
        <v>66</v>
      </c>
      <c r="M62" s="8">
        <v>4</v>
      </c>
      <c r="N62" s="8" t="s">
        <v>39</v>
      </c>
      <c r="O62" s="8" t="s">
        <v>1177</v>
      </c>
      <c r="P62" s="8" t="s">
        <v>54</v>
      </c>
      <c r="Q62" s="8">
        <v>0</v>
      </c>
      <c r="R62" s="8" t="s">
        <v>41</v>
      </c>
      <c r="S62" s="37">
        <v>6000000</v>
      </c>
      <c r="T62" s="5">
        <f t="shared" si="5"/>
        <v>24000000</v>
      </c>
      <c r="U62" s="52">
        <f t="shared" si="4"/>
        <v>24000000</v>
      </c>
      <c r="V62" s="18" t="s">
        <v>42</v>
      </c>
      <c r="W62" s="5" t="s">
        <v>43</v>
      </c>
      <c r="X62" s="8" t="s">
        <v>642</v>
      </c>
      <c r="Y62" s="8">
        <v>511111150</v>
      </c>
      <c r="Z62" s="8" t="s">
        <v>643</v>
      </c>
      <c r="AA62" s="8"/>
      <c r="AB62" s="8" t="s">
        <v>337</v>
      </c>
      <c r="AC62" s="8" t="s">
        <v>450</v>
      </c>
      <c r="AD62" s="8" t="s">
        <v>399</v>
      </c>
      <c r="AE62" s="18"/>
      <c r="AF62" s="18"/>
    </row>
    <row r="63" spans="1:32" s="35" customFormat="1" ht="82.5" hidden="1" x14ac:dyDescent="0.25">
      <c r="A63" s="18" t="s">
        <v>132</v>
      </c>
      <c r="B63" s="8" t="s">
        <v>133</v>
      </c>
      <c r="C63" s="34">
        <v>77</v>
      </c>
      <c r="D63" s="8" t="s">
        <v>134</v>
      </c>
      <c r="E63" s="8"/>
      <c r="F63" s="8"/>
      <c r="G63" s="8" t="s">
        <v>646</v>
      </c>
      <c r="H63" s="8" t="s">
        <v>35</v>
      </c>
      <c r="I63" s="8" t="s">
        <v>135</v>
      </c>
      <c r="J63" s="18" t="s">
        <v>37</v>
      </c>
      <c r="K63" s="43">
        <v>1</v>
      </c>
      <c r="L63" s="18" t="s">
        <v>66</v>
      </c>
      <c r="M63" s="8">
        <v>4</v>
      </c>
      <c r="N63" s="8" t="s">
        <v>39</v>
      </c>
      <c r="O63" s="8" t="s">
        <v>1177</v>
      </c>
      <c r="P63" s="8" t="s">
        <v>54</v>
      </c>
      <c r="Q63" s="8">
        <v>0</v>
      </c>
      <c r="R63" s="8" t="s">
        <v>72</v>
      </c>
      <c r="S63" s="36">
        <v>10500000</v>
      </c>
      <c r="T63" s="5">
        <f t="shared" ref="T63:T109" si="6">S63*M63</f>
        <v>42000000</v>
      </c>
      <c r="U63" s="5">
        <f t="shared" ref="U63:U101" si="7">+T63</f>
        <v>42000000</v>
      </c>
      <c r="V63" s="18" t="s">
        <v>42</v>
      </c>
      <c r="W63" s="5" t="s">
        <v>43</v>
      </c>
      <c r="X63" s="8" t="s">
        <v>140</v>
      </c>
      <c r="Y63" s="8">
        <v>5111150</v>
      </c>
      <c r="Z63" s="8" t="s">
        <v>141</v>
      </c>
      <c r="AA63" s="8"/>
      <c r="AB63" s="8" t="s">
        <v>133</v>
      </c>
      <c r="AC63" s="8" t="s">
        <v>986</v>
      </c>
      <c r="AD63" s="8" t="s">
        <v>399</v>
      </c>
      <c r="AE63" s="18"/>
      <c r="AF63" s="18"/>
    </row>
    <row r="64" spans="1:32" s="35" customFormat="1" ht="99" hidden="1" x14ac:dyDescent="0.25">
      <c r="A64" s="18" t="s">
        <v>748</v>
      </c>
      <c r="B64" s="8" t="s">
        <v>133</v>
      </c>
      <c r="C64" s="34">
        <v>78</v>
      </c>
      <c r="D64" s="8" t="s">
        <v>134</v>
      </c>
      <c r="E64" s="8"/>
      <c r="F64" s="8"/>
      <c r="G64" s="8" t="s">
        <v>647</v>
      </c>
      <c r="H64" s="8" t="s">
        <v>35</v>
      </c>
      <c r="I64" s="8" t="s">
        <v>648</v>
      </c>
      <c r="J64" s="18" t="s">
        <v>37</v>
      </c>
      <c r="K64" s="43">
        <v>1</v>
      </c>
      <c r="L64" s="18" t="s">
        <v>66</v>
      </c>
      <c r="M64" s="8">
        <v>4</v>
      </c>
      <c r="N64" s="8" t="s">
        <v>39</v>
      </c>
      <c r="O64" s="8" t="s">
        <v>1177</v>
      </c>
      <c r="P64" s="8" t="s">
        <v>54</v>
      </c>
      <c r="Q64" s="8">
        <v>0</v>
      </c>
      <c r="R64" s="8" t="s">
        <v>72</v>
      </c>
      <c r="S64" s="36">
        <v>12000000</v>
      </c>
      <c r="T64" s="5">
        <f t="shared" si="6"/>
        <v>48000000</v>
      </c>
      <c r="U64" s="5">
        <f t="shared" si="7"/>
        <v>48000000</v>
      </c>
      <c r="V64" s="18" t="s">
        <v>42</v>
      </c>
      <c r="W64" s="5" t="s">
        <v>43</v>
      </c>
      <c r="X64" s="8" t="s">
        <v>140</v>
      </c>
      <c r="Y64" s="8">
        <v>5111167</v>
      </c>
      <c r="Z64" s="8" t="s">
        <v>141</v>
      </c>
      <c r="AA64" s="8"/>
      <c r="AB64" s="8" t="s">
        <v>133</v>
      </c>
      <c r="AC64" s="8" t="s">
        <v>986</v>
      </c>
      <c r="AD64" s="8" t="s">
        <v>399</v>
      </c>
      <c r="AE64" s="18"/>
      <c r="AF64" s="18"/>
    </row>
    <row r="65" spans="1:32" s="35" customFormat="1" ht="82.5" hidden="1" x14ac:dyDescent="0.25">
      <c r="A65" s="18" t="s">
        <v>749</v>
      </c>
      <c r="B65" s="8" t="s">
        <v>133</v>
      </c>
      <c r="C65" s="34">
        <v>79</v>
      </c>
      <c r="D65" s="8">
        <v>80161500</v>
      </c>
      <c r="E65" s="8"/>
      <c r="F65" s="8"/>
      <c r="G65" s="8" t="s">
        <v>649</v>
      </c>
      <c r="H65" s="8" t="s">
        <v>35</v>
      </c>
      <c r="I65" s="8" t="s">
        <v>139</v>
      </c>
      <c r="J65" s="18" t="s">
        <v>37</v>
      </c>
      <c r="K65" s="43">
        <v>1</v>
      </c>
      <c r="L65" s="18" t="s">
        <v>66</v>
      </c>
      <c r="M65" s="8">
        <v>4</v>
      </c>
      <c r="N65" s="8" t="s">
        <v>39</v>
      </c>
      <c r="O65" s="8" t="s">
        <v>1177</v>
      </c>
      <c r="P65" s="8" t="s">
        <v>54</v>
      </c>
      <c r="Q65" s="8">
        <v>0</v>
      </c>
      <c r="R65" s="8" t="s">
        <v>72</v>
      </c>
      <c r="S65" s="36">
        <v>8500000</v>
      </c>
      <c r="T65" s="5">
        <f t="shared" si="6"/>
        <v>34000000</v>
      </c>
      <c r="U65" s="5">
        <f t="shared" si="7"/>
        <v>34000000</v>
      </c>
      <c r="V65" s="18" t="s">
        <v>42</v>
      </c>
      <c r="W65" s="5" t="s">
        <v>43</v>
      </c>
      <c r="X65" s="8" t="s">
        <v>140</v>
      </c>
      <c r="Y65" s="8">
        <v>5111168</v>
      </c>
      <c r="Z65" s="8" t="s">
        <v>141</v>
      </c>
      <c r="AA65" s="8"/>
      <c r="AB65" s="8" t="s">
        <v>133</v>
      </c>
      <c r="AC65" s="8" t="s">
        <v>986</v>
      </c>
      <c r="AD65" s="8" t="s">
        <v>399</v>
      </c>
      <c r="AE65" s="18"/>
      <c r="AF65" s="18"/>
    </row>
    <row r="66" spans="1:32" s="35" customFormat="1" ht="115.5" hidden="1" x14ac:dyDescent="0.25">
      <c r="A66" s="18" t="s">
        <v>750</v>
      </c>
      <c r="B66" s="8" t="s">
        <v>133</v>
      </c>
      <c r="C66" s="34">
        <v>80</v>
      </c>
      <c r="D66" s="8" t="s">
        <v>142</v>
      </c>
      <c r="E66" s="8"/>
      <c r="F66" s="8"/>
      <c r="G66" s="8" t="s">
        <v>650</v>
      </c>
      <c r="H66" s="8" t="s">
        <v>35</v>
      </c>
      <c r="I66" s="8" t="s">
        <v>651</v>
      </c>
      <c r="J66" s="18" t="s">
        <v>37</v>
      </c>
      <c r="K66" s="43">
        <v>1</v>
      </c>
      <c r="L66" s="18" t="s">
        <v>66</v>
      </c>
      <c r="M66" s="8">
        <v>4</v>
      </c>
      <c r="N66" s="8" t="s">
        <v>39</v>
      </c>
      <c r="O66" s="8" t="s">
        <v>1177</v>
      </c>
      <c r="P66" s="8" t="s">
        <v>54</v>
      </c>
      <c r="Q66" s="8">
        <v>0</v>
      </c>
      <c r="R66" s="8" t="s">
        <v>72</v>
      </c>
      <c r="S66" s="36">
        <v>10500000</v>
      </c>
      <c r="T66" s="5">
        <f t="shared" si="6"/>
        <v>42000000</v>
      </c>
      <c r="U66" s="5">
        <f t="shared" si="7"/>
        <v>42000000</v>
      </c>
      <c r="V66" s="18" t="s">
        <v>42</v>
      </c>
      <c r="W66" s="5" t="s">
        <v>43</v>
      </c>
      <c r="X66" s="8" t="s">
        <v>144</v>
      </c>
      <c r="Y66" s="8">
        <v>5111150</v>
      </c>
      <c r="Z66" s="8" t="s">
        <v>145</v>
      </c>
      <c r="AA66" s="8"/>
      <c r="AB66" s="8" t="s">
        <v>133</v>
      </c>
      <c r="AC66" s="8" t="s">
        <v>986</v>
      </c>
      <c r="AD66" s="8" t="s">
        <v>399</v>
      </c>
      <c r="AE66" s="18"/>
      <c r="AF66" s="18"/>
    </row>
    <row r="67" spans="1:32" s="35" customFormat="1" ht="82.5" hidden="1" x14ac:dyDescent="0.25">
      <c r="A67" s="18" t="s">
        <v>751</v>
      </c>
      <c r="B67" s="8" t="s">
        <v>133</v>
      </c>
      <c r="C67" s="34">
        <v>81</v>
      </c>
      <c r="D67" s="8" t="s">
        <v>1060</v>
      </c>
      <c r="E67" s="8"/>
      <c r="F67" s="8"/>
      <c r="G67" s="8" t="s">
        <v>652</v>
      </c>
      <c r="H67" s="8" t="s">
        <v>35</v>
      </c>
      <c r="I67" s="8" t="s">
        <v>653</v>
      </c>
      <c r="J67" s="18" t="s">
        <v>37</v>
      </c>
      <c r="K67" s="43">
        <v>1</v>
      </c>
      <c r="L67" s="18" t="s">
        <v>66</v>
      </c>
      <c r="M67" s="8">
        <v>4</v>
      </c>
      <c r="N67" s="8" t="s">
        <v>39</v>
      </c>
      <c r="O67" s="8" t="s">
        <v>1177</v>
      </c>
      <c r="P67" s="8" t="s">
        <v>54</v>
      </c>
      <c r="Q67" s="8">
        <v>0</v>
      </c>
      <c r="R67" s="8" t="s">
        <v>72</v>
      </c>
      <c r="S67" s="36">
        <v>11000000</v>
      </c>
      <c r="T67" s="5">
        <f t="shared" si="6"/>
        <v>44000000</v>
      </c>
      <c r="U67" s="5">
        <f t="shared" si="7"/>
        <v>44000000</v>
      </c>
      <c r="V67" s="18" t="s">
        <v>42</v>
      </c>
      <c r="W67" s="5" t="s">
        <v>43</v>
      </c>
      <c r="X67" s="8" t="s">
        <v>140</v>
      </c>
      <c r="Y67" s="8">
        <v>5111151</v>
      </c>
      <c r="Z67" s="8" t="s">
        <v>141</v>
      </c>
      <c r="AA67" s="8"/>
      <c r="AB67" s="8" t="s">
        <v>133</v>
      </c>
      <c r="AC67" s="8" t="s">
        <v>986</v>
      </c>
      <c r="AD67" s="8" t="s">
        <v>399</v>
      </c>
      <c r="AE67" s="18"/>
      <c r="AF67" s="18"/>
    </row>
    <row r="68" spans="1:32" s="35" customFormat="1" ht="82.5" hidden="1" x14ac:dyDescent="0.25">
      <c r="A68" s="18" t="s">
        <v>752</v>
      </c>
      <c r="B68" s="8" t="s">
        <v>133</v>
      </c>
      <c r="C68" s="34">
        <v>82</v>
      </c>
      <c r="D68" s="8" t="s">
        <v>1165</v>
      </c>
      <c r="E68" s="8"/>
      <c r="F68" s="8"/>
      <c r="G68" s="8" t="s">
        <v>654</v>
      </c>
      <c r="H68" s="8" t="s">
        <v>35</v>
      </c>
      <c r="I68" s="8" t="s">
        <v>655</v>
      </c>
      <c r="J68" s="18" t="s">
        <v>37</v>
      </c>
      <c r="K68" s="43">
        <v>1</v>
      </c>
      <c r="L68" s="18" t="s">
        <v>66</v>
      </c>
      <c r="M68" s="8">
        <v>4</v>
      </c>
      <c r="N68" s="8" t="s">
        <v>39</v>
      </c>
      <c r="O68" s="8" t="s">
        <v>1177</v>
      </c>
      <c r="P68" s="8" t="s">
        <v>54</v>
      </c>
      <c r="Q68" s="8">
        <v>0</v>
      </c>
      <c r="R68" s="8" t="s">
        <v>72</v>
      </c>
      <c r="S68" s="36">
        <v>11000000</v>
      </c>
      <c r="T68" s="5">
        <f t="shared" si="6"/>
        <v>44000000</v>
      </c>
      <c r="U68" s="5">
        <f t="shared" si="7"/>
        <v>44000000</v>
      </c>
      <c r="V68" s="18" t="s">
        <v>42</v>
      </c>
      <c r="W68" s="5" t="s">
        <v>43</v>
      </c>
      <c r="X68" s="8" t="s">
        <v>140</v>
      </c>
      <c r="Y68" s="8">
        <v>5111152</v>
      </c>
      <c r="Z68" s="8" t="s">
        <v>141</v>
      </c>
      <c r="AA68" s="8"/>
      <c r="AB68" s="8" t="s">
        <v>133</v>
      </c>
      <c r="AC68" s="8" t="s">
        <v>986</v>
      </c>
      <c r="AD68" s="8" t="s">
        <v>399</v>
      </c>
      <c r="AE68" s="18"/>
      <c r="AF68" s="18"/>
    </row>
    <row r="69" spans="1:32" s="35" customFormat="1" ht="82.5" hidden="1" x14ac:dyDescent="0.25">
      <c r="A69" s="18" t="s">
        <v>753</v>
      </c>
      <c r="B69" s="8" t="s">
        <v>133</v>
      </c>
      <c r="C69" s="34">
        <v>83</v>
      </c>
      <c r="D69" s="8" t="s">
        <v>1165</v>
      </c>
      <c r="E69" s="8"/>
      <c r="F69" s="8"/>
      <c r="G69" s="8" t="s">
        <v>656</v>
      </c>
      <c r="H69" s="8" t="s">
        <v>35</v>
      </c>
      <c r="I69" s="8" t="s">
        <v>657</v>
      </c>
      <c r="J69" s="18" t="s">
        <v>37</v>
      </c>
      <c r="K69" s="43">
        <v>1</v>
      </c>
      <c r="L69" s="18" t="s">
        <v>66</v>
      </c>
      <c r="M69" s="8">
        <v>4</v>
      </c>
      <c r="N69" s="8" t="s">
        <v>39</v>
      </c>
      <c r="O69" s="8" t="s">
        <v>1177</v>
      </c>
      <c r="P69" s="8" t="s">
        <v>54</v>
      </c>
      <c r="Q69" s="8">
        <v>0</v>
      </c>
      <c r="R69" s="8" t="s">
        <v>72</v>
      </c>
      <c r="S69" s="36">
        <v>11000000</v>
      </c>
      <c r="T69" s="5">
        <f t="shared" si="6"/>
        <v>44000000</v>
      </c>
      <c r="U69" s="5">
        <f t="shared" si="7"/>
        <v>44000000</v>
      </c>
      <c r="V69" s="18" t="s">
        <v>42</v>
      </c>
      <c r="W69" s="5" t="s">
        <v>43</v>
      </c>
      <c r="X69" s="8" t="s">
        <v>140</v>
      </c>
      <c r="Y69" s="8">
        <v>5111153</v>
      </c>
      <c r="Z69" s="8" t="s">
        <v>141</v>
      </c>
      <c r="AA69" s="8"/>
      <c r="AB69" s="8" t="s">
        <v>133</v>
      </c>
      <c r="AC69" s="8" t="s">
        <v>986</v>
      </c>
      <c r="AD69" s="8" t="s">
        <v>399</v>
      </c>
      <c r="AE69" s="18"/>
      <c r="AF69" s="18"/>
    </row>
    <row r="70" spans="1:32" s="35" customFormat="1" ht="82.5" hidden="1" x14ac:dyDescent="0.25">
      <c r="A70" s="18" t="s">
        <v>754</v>
      </c>
      <c r="B70" s="8" t="s">
        <v>133</v>
      </c>
      <c r="C70" s="34">
        <v>84</v>
      </c>
      <c r="D70" s="8" t="s">
        <v>148</v>
      </c>
      <c r="E70" s="8"/>
      <c r="F70" s="8"/>
      <c r="G70" s="8" t="s">
        <v>658</v>
      </c>
      <c r="H70" s="8" t="s">
        <v>35</v>
      </c>
      <c r="I70" s="8" t="s">
        <v>659</v>
      </c>
      <c r="J70" s="18" t="s">
        <v>37</v>
      </c>
      <c r="K70" s="43">
        <v>1</v>
      </c>
      <c r="L70" s="18" t="s">
        <v>66</v>
      </c>
      <c r="M70" s="8">
        <v>4</v>
      </c>
      <c r="N70" s="8" t="s">
        <v>39</v>
      </c>
      <c r="O70" s="8" t="s">
        <v>1177</v>
      </c>
      <c r="P70" s="8" t="s">
        <v>54</v>
      </c>
      <c r="Q70" s="8">
        <v>0</v>
      </c>
      <c r="R70" s="8" t="s">
        <v>72</v>
      </c>
      <c r="S70" s="36">
        <v>7000000</v>
      </c>
      <c r="T70" s="5">
        <f t="shared" si="6"/>
        <v>28000000</v>
      </c>
      <c r="U70" s="5">
        <f t="shared" si="7"/>
        <v>28000000</v>
      </c>
      <c r="V70" s="18" t="s">
        <v>42</v>
      </c>
      <c r="W70" s="5" t="s">
        <v>43</v>
      </c>
      <c r="X70" s="8" t="s">
        <v>140</v>
      </c>
      <c r="Y70" s="8">
        <v>5111154</v>
      </c>
      <c r="Z70" s="8" t="s">
        <v>141</v>
      </c>
      <c r="AA70" s="8"/>
      <c r="AB70" s="8" t="s">
        <v>133</v>
      </c>
      <c r="AC70" s="8" t="s">
        <v>986</v>
      </c>
      <c r="AD70" s="8" t="s">
        <v>399</v>
      </c>
      <c r="AE70" s="18"/>
      <c r="AF70" s="18"/>
    </row>
    <row r="71" spans="1:32" s="35" customFormat="1" ht="99" hidden="1" x14ac:dyDescent="0.25">
      <c r="A71" s="18" t="s">
        <v>755</v>
      </c>
      <c r="B71" s="8" t="s">
        <v>133</v>
      </c>
      <c r="C71" s="34">
        <v>85</v>
      </c>
      <c r="D71" s="8" t="s">
        <v>148</v>
      </c>
      <c r="E71" s="8"/>
      <c r="F71" s="8"/>
      <c r="G71" s="8" t="s">
        <v>660</v>
      </c>
      <c r="H71" s="8" t="s">
        <v>35</v>
      </c>
      <c r="I71" s="8" t="s">
        <v>661</v>
      </c>
      <c r="J71" s="18" t="s">
        <v>37</v>
      </c>
      <c r="K71" s="43">
        <v>1</v>
      </c>
      <c r="L71" s="18" t="s">
        <v>66</v>
      </c>
      <c r="M71" s="8">
        <v>4</v>
      </c>
      <c r="N71" s="8" t="s">
        <v>39</v>
      </c>
      <c r="O71" s="8" t="s">
        <v>1177</v>
      </c>
      <c r="P71" s="8" t="s">
        <v>54</v>
      </c>
      <c r="Q71" s="8">
        <v>0</v>
      </c>
      <c r="R71" s="8" t="s">
        <v>72</v>
      </c>
      <c r="S71" s="36">
        <v>11000000</v>
      </c>
      <c r="T71" s="5">
        <f t="shared" si="6"/>
        <v>44000000</v>
      </c>
      <c r="U71" s="5">
        <f t="shared" si="7"/>
        <v>44000000</v>
      </c>
      <c r="V71" s="18" t="s">
        <v>42</v>
      </c>
      <c r="W71" s="5" t="s">
        <v>43</v>
      </c>
      <c r="X71" s="8" t="s">
        <v>140</v>
      </c>
      <c r="Y71" s="8">
        <v>5111155</v>
      </c>
      <c r="Z71" s="8" t="s">
        <v>141</v>
      </c>
      <c r="AA71" s="8"/>
      <c r="AB71" s="8" t="s">
        <v>133</v>
      </c>
      <c r="AC71" s="8" t="s">
        <v>986</v>
      </c>
      <c r="AD71" s="8" t="s">
        <v>399</v>
      </c>
      <c r="AE71" s="18"/>
      <c r="AF71" s="18"/>
    </row>
    <row r="72" spans="1:32" s="35" customFormat="1" ht="99" hidden="1" x14ac:dyDescent="0.25">
      <c r="A72" s="18" t="s">
        <v>756</v>
      </c>
      <c r="B72" s="8" t="s">
        <v>133</v>
      </c>
      <c r="C72" s="34">
        <v>86</v>
      </c>
      <c r="D72" s="8" t="s">
        <v>148</v>
      </c>
      <c r="E72" s="8"/>
      <c r="F72" s="8"/>
      <c r="G72" s="8" t="s">
        <v>662</v>
      </c>
      <c r="H72" s="8" t="s">
        <v>35</v>
      </c>
      <c r="I72" s="8" t="s">
        <v>663</v>
      </c>
      <c r="J72" s="18" t="s">
        <v>37</v>
      </c>
      <c r="K72" s="43">
        <v>1</v>
      </c>
      <c r="L72" s="18" t="s">
        <v>66</v>
      </c>
      <c r="M72" s="8">
        <v>4</v>
      </c>
      <c r="N72" s="8" t="s">
        <v>39</v>
      </c>
      <c r="O72" s="8" t="s">
        <v>1177</v>
      </c>
      <c r="P72" s="8" t="s">
        <v>54</v>
      </c>
      <c r="Q72" s="8">
        <v>0</v>
      </c>
      <c r="R72" s="8" t="s">
        <v>72</v>
      </c>
      <c r="S72" s="36">
        <v>8500000</v>
      </c>
      <c r="T72" s="5">
        <f t="shared" si="6"/>
        <v>34000000</v>
      </c>
      <c r="U72" s="5">
        <f t="shared" si="7"/>
        <v>34000000</v>
      </c>
      <c r="V72" s="18" t="s">
        <v>42</v>
      </c>
      <c r="W72" s="5" t="s">
        <v>43</v>
      </c>
      <c r="X72" s="8" t="s">
        <v>140</v>
      </c>
      <c r="Y72" s="8">
        <v>5111156</v>
      </c>
      <c r="Z72" s="8" t="s">
        <v>141</v>
      </c>
      <c r="AA72" s="8"/>
      <c r="AB72" s="8" t="s">
        <v>133</v>
      </c>
      <c r="AC72" s="8" t="s">
        <v>986</v>
      </c>
      <c r="AD72" s="8" t="s">
        <v>399</v>
      </c>
      <c r="AE72" s="18"/>
      <c r="AF72" s="18"/>
    </row>
    <row r="73" spans="1:32" s="35" customFormat="1" ht="115.5" hidden="1" x14ac:dyDescent="0.25">
      <c r="A73" s="18" t="s">
        <v>757</v>
      </c>
      <c r="B73" s="8" t="s">
        <v>133</v>
      </c>
      <c r="C73" s="34">
        <v>87</v>
      </c>
      <c r="D73" s="8">
        <v>81111504</v>
      </c>
      <c r="E73" s="8"/>
      <c r="F73" s="8"/>
      <c r="G73" s="8" t="s">
        <v>664</v>
      </c>
      <c r="H73" s="8" t="s">
        <v>35</v>
      </c>
      <c r="I73" s="8" t="s">
        <v>285</v>
      </c>
      <c r="J73" s="18" t="s">
        <v>37</v>
      </c>
      <c r="K73" s="43">
        <v>1</v>
      </c>
      <c r="L73" s="18" t="s">
        <v>66</v>
      </c>
      <c r="M73" s="8">
        <v>4</v>
      </c>
      <c r="N73" s="8" t="s">
        <v>39</v>
      </c>
      <c r="O73" s="8" t="s">
        <v>1177</v>
      </c>
      <c r="P73" s="8" t="s">
        <v>54</v>
      </c>
      <c r="Q73" s="8">
        <v>0</v>
      </c>
      <c r="R73" s="8" t="s">
        <v>72</v>
      </c>
      <c r="S73" s="36">
        <v>10500000</v>
      </c>
      <c r="T73" s="5">
        <f t="shared" si="6"/>
        <v>42000000</v>
      </c>
      <c r="U73" s="5">
        <f t="shared" si="7"/>
        <v>42000000</v>
      </c>
      <c r="V73" s="18" t="s">
        <v>42</v>
      </c>
      <c r="W73" s="5" t="s">
        <v>43</v>
      </c>
      <c r="X73" s="8" t="s">
        <v>140</v>
      </c>
      <c r="Y73" s="8">
        <v>5111166</v>
      </c>
      <c r="Z73" s="8" t="s">
        <v>141</v>
      </c>
      <c r="AA73" s="8"/>
      <c r="AB73" s="8" t="s">
        <v>133</v>
      </c>
      <c r="AC73" s="8" t="s">
        <v>986</v>
      </c>
      <c r="AD73" s="8" t="s">
        <v>399</v>
      </c>
      <c r="AE73" s="18"/>
      <c r="AF73" s="18"/>
    </row>
    <row r="74" spans="1:32" s="35" customFormat="1" ht="115.5" hidden="1" x14ac:dyDescent="0.25">
      <c r="A74" s="18" t="s">
        <v>758</v>
      </c>
      <c r="B74" s="8" t="s">
        <v>133</v>
      </c>
      <c r="C74" s="34">
        <v>88</v>
      </c>
      <c r="D74" s="8" t="s">
        <v>148</v>
      </c>
      <c r="E74" s="8"/>
      <c r="F74" s="8"/>
      <c r="G74" s="8" t="s">
        <v>665</v>
      </c>
      <c r="H74" s="8" t="s">
        <v>35</v>
      </c>
      <c r="I74" s="8" t="s">
        <v>666</v>
      </c>
      <c r="J74" s="18" t="s">
        <v>37</v>
      </c>
      <c r="K74" s="43">
        <v>1</v>
      </c>
      <c r="L74" s="18" t="s">
        <v>66</v>
      </c>
      <c r="M74" s="8">
        <v>4</v>
      </c>
      <c r="N74" s="8" t="s">
        <v>39</v>
      </c>
      <c r="O74" s="8" t="s">
        <v>1177</v>
      </c>
      <c r="P74" s="8" t="s">
        <v>54</v>
      </c>
      <c r="Q74" s="8">
        <v>0</v>
      </c>
      <c r="R74" s="8" t="s">
        <v>72</v>
      </c>
      <c r="S74" s="36">
        <v>11000000</v>
      </c>
      <c r="T74" s="5">
        <f t="shared" si="6"/>
        <v>44000000</v>
      </c>
      <c r="U74" s="5">
        <f t="shared" si="7"/>
        <v>44000000</v>
      </c>
      <c r="V74" s="18" t="s">
        <v>42</v>
      </c>
      <c r="W74" s="5" t="s">
        <v>43</v>
      </c>
      <c r="X74" s="8" t="s">
        <v>140</v>
      </c>
      <c r="Y74" s="8">
        <v>5111169</v>
      </c>
      <c r="Z74" s="8" t="s">
        <v>141</v>
      </c>
      <c r="AA74" s="8"/>
      <c r="AB74" s="8" t="s">
        <v>133</v>
      </c>
      <c r="AC74" s="8" t="s">
        <v>986</v>
      </c>
      <c r="AD74" s="8" t="s">
        <v>399</v>
      </c>
      <c r="AE74" s="18"/>
      <c r="AF74" s="18"/>
    </row>
    <row r="75" spans="1:32" s="35" customFormat="1" ht="132" hidden="1" x14ac:dyDescent="0.25">
      <c r="A75" s="18" t="s">
        <v>759</v>
      </c>
      <c r="B75" s="8" t="s">
        <v>133</v>
      </c>
      <c r="C75" s="34">
        <v>89</v>
      </c>
      <c r="D75" s="8" t="s">
        <v>148</v>
      </c>
      <c r="E75" s="8"/>
      <c r="F75" s="8"/>
      <c r="G75" s="8" t="s">
        <v>667</v>
      </c>
      <c r="H75" s="8" t="s">
        <v>35</v>
      </c>
      <c r="I75" s="8" t="s">
        <v>668</v>
      </c>
      <c r="J75" s="18" t="s">
        <v>37</v>
      </c>
      <c r="K75" s="43">
        <v>1</v>
      </c>
      <c r="L75" s="18" t="s">
        <v>66</v>
      </c>
      <c r="M75" s="8">
        <v>4</v>
      </c>
      <c r="N75" s="8" t="s">
        <v>39</v>
      </c>
      <c r="O75" s="8" t="s">
        <v>1177</v>
      </c>
      <c r="P75" s="8" t="s">
        <v>54</v>
      </c>
      <c r="Q75" s="8">
        <v>0</v>
      </c>
      <c r="R75" s="8" t="s">
        <v>72</v>
      </c>
      <c r="S75" s="36">
        <v>11000000</v>
      </c>
      <c r="T75" s="5">
        <f t="shared" si="6"/>
        <v>44000000</v>
      </c>
      <c r="U75" s="5">
        <f t="shared" si="7"/>
        <v>44000000</v>
      </c>
      <c r="V75" s="18" t="s">
        <v>42</v>
      </c>
      <c r="W75" s="5" t="s">
        <v>43</v>
      </c>
      <c r="X75" s="8" t="s">
        <v>140</v>
      </c>
      <c r="Y75" s="8">
        <v>5111170</v>
      </c>
      <c r="Z75" s="8" t="s">
        <v>141</v>
      </c>
      <c r="AA75" s="8"/>
      <c r="AB75" s="8" t="s">
        <v>133</v>
      </c>
      <c r="AC75" s="8" t="s">
        <v>986</v>
      </c>
      <c r="AD75" s="8" t="s">
        <v>399</v>
      </c>
      <c r="AE75" s="18"/>
      <c r="AF75" s="18"/>
    </row>
    <row r="76" spans="1:32" s="35" customFormat="1" ht="99" hidden="1" x14ac:dyDescent="0.25">
      <c r="A76" s="18" t="s">
        <v>760</v>
      </c>
      <c r="B76" s="8" t="s">
        <v>133</v>
      </c>
      <c r="C76" s="34">
        <v>90</v>
      </c>
      <c r="D76" s="8" t="s">
        <v>148</v>
      </c>
      <c r="E76" s="8"/>
      <c r="F76" s="8"/>
      <c r="G76" s="8" t="s">
        <v>669</v>
      </c>
      <c r="H76" s="8" t="s">
        <v>35</v>
      </c>
      <c r="I76" s="8" t="s">
        <v>670</v>
      </c>
      <c r="J76" s="18" t="s">
        <v>37</v>
      </c>
      <c r="K76" s="43">
        <v>1</v>
      </c>
      <c r="L76" s="18" t="s">
        <v>66</v>
      </c>
      <c r="M76" s="8">
        <v>4</v>
      </c>
      <c r="N76" s="8" t="s">
        <v>39</v>
      </c>
      <c r="O76" s="8" t="s">
        <v>1177</v>
      </c>
      <c r="P76" s="8" t="s">
        <v>54</v>
      </c>
      <c r="Q76" s="8">
        <v>0</v>
      </c>
      <c r="R76" s="8" t="s">
        <v>72</v>
      </c>
      <c r="S76" s="36">
        <v>11000000</v>
      </c>
      <c r="T76" s="5">
        <f t="shared" si="6"/>
        <v>44000000</v>
      </c>
      <c r="U76" s="5">
        <f t="shared" si="7"/>
        <v>44000000</v>
      </c>
      <c r="V76" s="18" t="s">
        <v>42</v>
      </c>
      <c r="W76" s="5" t="s">
        <v>43</v>
      </c>
      <c r="X76" s="8" t="s">
        <v>140</v>
      </c>
      <c r="Y76" s="8">
        <v>5111171</v>
      </c>
      <c r="Z76" s="8" t="s">
        <v>141</v>
      </c>
      <c r="AA76" s="8"/>
      <c r="AB76" s="8" t="s">
        <v>133</v>
      </c>
      <c r="AC76" s="8" t="s">
        <v>986</v>
      </c>
      <c r="AD76" s="8" t="s">
        <v>399</v>
      </c>
      <c r="AE76" s="18"/>
      <c r="AF76" s="18"/>
    </row>
    <row r="77" spans="1:32" s="35" customFormat="1" ht="132" hidden="1" x14ac:dyDescent="0.25">
      <c r="A77" s="18" t="s">
        <v>761</v>
      </c>
      <c r="B77" s="8" t="s">
        <v>133</v>
      </c>
      <c r="C77" s="34">
        <v>91</v>
      </c>
      <c r="D77" s="8" t="s">
        <v>148</v>
      </c>
      <c r="E77" s="8"/>
      <c r="F77" s="8"/>
      <c r="G77" s="8" t="s">
        <v>671</v>
      </c>
      <c r="H77" s="8" t="s">
        <v>35</v>
      </c>
      <c r="I77" s="8" t="s">
        <v>672</v>
      </c>
      <c r="J77" s="18" t="s">
        <v>37</v>
      </c>
      <c r="K77" s="43">
        <v>1</v>
      </c>
      <c r="L77" s="18" t="s">
        <v>66</v>
      </c>
      <c r="M77" s="8">
        <v>4</v>
      </c>
      <c r="N77" s="8" t="s">
        <v>39</v>
      </c>
      <c r="O77" s="8" t="s">
        <v>1177</v>
      </c>
      <c r="P77" s="8" t="s">
        <v>54</v>
      </c>
      <c r="Q77" s="8">
        <v>0</v>
      </c>
      <c r="R77" s="8" t="s">
        <v>72</v>
      </c>
      <c r="S77" s="36">
        <v>9500000</v>
      </c>
      <c r="T77" s="5">
        <f t="shared" si="6"/>
        <v>38000000</v>
      </c>
      <c r="U77" s="5">
        <f t="shared" si="7"/>
        <v>38000000</v>
      </c>
      <c r="V77" s="18" t="s">
        <v>42</v>
      </c>
      <c r="W77" s="5" t="s">
        <v>43</v>
      </c>
      <c r="X77" s="8" t="s">
        <v>140</v>
      </c>
      <c r="Y77" s="8">
        <v>5111172</v>
      </c>
      <c r="Z77" s="8" t="s">
        <v>141</v>
      </c>
      <c r="AA77" s="8"/>
      <c r="AB77" s="8" t="s">
        <v>133</v>
      </c>
      <c r="AC77" s="8" t="s">
        <v>986</v>
      </c>
      <c r="AD77" s="8" t="s">
        <v>399</v>
      </c>
      <c r="AE77" s="18"/>
      <c r="AF77" s="18"/>
    </row>
    <row r="78" spans="1:32" s="35" customFormat="1" ht="115.5" hidden="1" x14ac:dyDescent="0.25">
      <c r="A78" s="18" t="s">
        <v>762</v>
      </c>
      <c r="B78" s="8" t="s">
        <v>133</v>
      </c>
      <c r="C78" s="34">
        <v>92</v>
      </c>
      <c r="D78" s="8" t="s">
        <v>1166</v>
      </c>
      <c r="E78" s="8"/>
      <c r="F78" s="8"/>
      <c r="G78" s="8" t="s">
        <v>673</v>
      </c>
      <c r="H78" s="8" t="s">
        <v>35</v>
      </c>
      <c r="I78" s="8" t="s">
        <v>674</v>
      </c>
      <c r="J78" s="18" t="s">
        <v>37</v>
      </c>
      <c r="K78" s="43">
        <v>1</v>
      </c>
      <c r="L78" s="18" t="s">
        <v>66</v>
      </c>
      <c r="M78" s="8">
        <v>4</v>
      </c>
      <c r="N78" s="8" t="s">
        <v>39</v>
      </c>
      <c r="O78" s="8" t="s">
        <v>1177</v>
      </c>
      <c r="P78" s="8" t="s">
        <v>54</v>
      </c>
      <c r="Q78" s="8">
        <v>0</v>
      </c>
      <c r="R78" s="8" t="s">
        <v>72</v>
      </c>
      <c r="S78" s="36">
        <v>9500000</v>
      </c>
      <c r="T78" s="5">
        <f t="shared" si="6"/>
        <v>38000000</v>
      </c>
      <c r="U78" s="5">
        <f t="shared" si="7"/>
        <v>38000000</v>
      </c>
      <c r="V78" s="18" t="s">
        <v>42</v>
      </c>
      <c r="W78" s="5" t="s">
        <v>43</v>
      </c>
      <c r="X78" s="8" t="s">
        <v>140</v>
      </c>
      <c r="Y78" s="8">
        <v>5111176</v>
      </c>
      <c r="Z78" s="8" t="s">
        <v>141</v>
      </c>
      <c r="AA78" s="8"/>
      <c r="AB78" s="8" t="s">
        <v>133</v>
      </c>
      <c r="AC78" s="8" t="s">
        <v>986</v>
      </c>
      <c r="AD78" s="8" t="s">
        <v>399</v>
      </c>
      <c r="AE78" s="18"/>
      <c r="AF78" s="18"/>
    </row>
    <row r="79" spans="1:32" s="35" customFormat="1" ht="99" hidden="1" x14ac:dyDescent="0.25">
      <c r="A79" s="18" t="s">
        <v>763</v>
      </c>
      <c r="B79" s="8" t="s">
        <v>133</v>
      </c>
      <c r="C79" s="34">
        <v>93</v>
      </c>
      <c r="D79" s="8" t="s">
        <v>1061</v>
      </c>
      <c r="E79" s="8"/>
      <c r="F79" s="8"/>
      <c r="G79" s="8" t="s">
        <v>675</v>
      </c>
      <c r="H79" s="8" t="s">
        <v>35</v>
      </c>
      <c r="I79" s="8" t="s">
        <v>676</v>
      </c>
      <c r="J79" s="18" t="s">
        <v>37</v>
      </c>
      <c r="K79" s="43">
        <v>1</v>
      </c>
      <c r="L79" s="18" t="s">
        <v>66</v>
      </c>
      <c r="M79" s="8">
        <v>4</v>
      </c>
      <c r="N79" s="8" t="s">
        <v>39</v>
      </c>
      <c r="O79" s="8" t="s">
        <v>1177</v>
      </c>
      <c r="P79" s="8" t="s">
        <v>54</v>
      </c>
      <c r="Q79" s="8">
        <v>0</v>
      </c>
      <c r="R79" s="8" t="s">
        <v>72</v>
      </c>
      <c r="S79" s="36">
        <v>7000000</v>
      </c>
      <c r="T79" s="5">
        <f t="shared" si="6"/>
        <v>28000000</v>
      </c>
      <c r="U79" s="5">
        <f t="shared" si="7"/>
        <v>28000000</v>
      </c>
      <c r="V79" s="18" t="s">
        <v>42</v>
      </c>
      <c r="W79" s="5" t="s">
        <v>43</v>
      </c>
      <c r="X79" s="8" t="s">
        <v>140</v>
      </c>
      <c r="Y79" s="8">
        <v>5111183</v>
      </c>
      <c r="Z79" s="8" t="s">
        <v>141</v>
      </c>
      <c r="AA79" s="8"/>
      <c r="AB79" s="8" t="s">
        <v>133</v>
      </c>
      <c r="AC79" s="8" t="s">
        <v>986</v>
      </c>
      <c r="AD79" s="8" t="s">
        <v>399</v>
      </c>
      <c r="AE79" s="18"/>
      <c r="AF79" s="18"/>
    </row>
    <row r="80" spans="1:32" s="35" customFormat="1" ht="115.5" hidden="1" x14ac:dyDescent="0.25">
      <c r="A80" s="18" t="s">
        <v>764</v>
      </c>
      <c r="B80" s="8" t="s">
        <v>133</v>
      </c>
      <c r="C80" s="34">
        <v>94</v>
      </c>
      <c r="D80" s="8" t="s">
        <v>148</v>
      </c>
      <c r="E80" s="8"/>
      <c r="F80" s="8"/>
      <c r="G80" s="8" t="s">
        <v>677</v>
      </c>
      <c r="H80" s="8" t="s">
        <v>35</v>
      </c>
      <c r="I80" s="8" t="s">
        <v>678</v>
      </c>
      <c r="J80" s="18" t="s">
        <v>37</v>
      </c>
      <c r="K80" s="43">
        <v>1</v>
      </c>
      <c r="L80" s="18" t="s">
        <v>66</v>
      </c>
      <c r="M80" s="8">
        <v>4</v>
      </c>
      <c r="N80" s="8" t="s">
        <v>39</v>
      </c>
      <c r="O80" s="8" t="s">
        <v>1177</v>
      </c>
      <c r="P80" s="8" t="s">
        <v>54</v>
      </c>
      <c r="Q80" s="8">
        <v>0</v>
      </c>
      <c r="R80" s="8" t="s">
        <v>72</v>
      </c>
      <c r="S80" s="36">
        <v>9500000</v>
      </c>
      <c r="T80" s="5">
        <f t="shared" si="6"/>
        <v>38000000</v>
      </c>
      <c r="U80" s="5">
        <f t="shared" si="7"/>
        <v>38000000</v>
      </c>
      <c r="V80" s="18" t="s">
        <v>42</v>
      </c>
      <c r="W80" s="5" t="s">
        <v>43</v>
      </c>
      <c r="X80" s="8" t="s">
        <v>140</v>
      </c>
      <c r="Y80" s="8">
        <v>5111186</v>
      </c>
      <c r="Z80" s="8" t="s">
        <v>141</v>
      </c>
      <c r="AA80" s="8"/>
      <c r="AB80" s="8" t="s">
        <v>133</v>
      </c>
      <c r="AC80" s="8" t="s">
        <v>986</v>
      </c>
      <c r="AD80" s="8" t="s">
        <v>399</v>
      </c>
      <c r="AE80" s="18"/>
      <c r="AF80" s="18"/>
    </row>
    <row r="81" spans="1:32" s="35" customFormat="1" ht="82.5" hidden="1" x14ac:dyDescent="0.25">
      <c r="A81" s="18" t="s">
        <v>765</v>
      </c>
      <c r="B81" s="8" t="s">
        <v>133</v>
      </c>
      <c r="C81" s="34">
        <v>95</v>
      </c>
      <c r="D81" s="8" t="s">
        <v>160</v>
      </c>
      <c r="E81" s="8"/>
      <c r="F81" s="8"/>
      <c r="G81" s="8" t="s">
        <v>679</v>
      </c>
      <c r="H81" s="8" t="s">
        <v>35</v>
      </c>
      <c r="I81" s="8" t="s">
        <v>680</v>
      </c>
      <c r="J81" s="18" t="s">
        <v>37</v>
      </c>
      <c r="K81" s="43">
        <v>1</v>
      </c>
      <c r="L81" s="18" t="s">
        <v>66</v>
      </c>
      <c r="M81" s="8">
        <v>4</v>
      </c>
      <c r="N81" s="8" t="s">
        <v>39</v>
      </c>
      <c r="O81" s="8" t="s">
        <v>1177</v>
      </c>
      <c r="P81" s="8" t="s">
        <v>54</v>
      </c>
      <c r="Q81" s="8">
        <v>0</v>
      </c>
      <c r="R81" s="8" t="s">
        <v>72</v>
      </c>
      <c r="S81" s="36">
        <v>9500000</v>
      </c>
      <c r="T81" s="5">
        <f t="shared" si="6"/>
        <v>38000000</v>
      </c>
      <c r="U81" s="5">
        <f t="shared" si="7"/>
        <v>38000000</v>
      </c>
      <c r="V81" s="18" t="s">
        <v>42</v>
      </c>
      <c r="W81" s="5" t="s">
        <v>43</v>
      </c>
      <c r="X81" s="8" t="s">
        <v>140</v>
      </c>
      <c r="Y81" s="8">
        <v>5111157</v>
      </c>
      <c r="Z81" s="8" t="s">
        <v>141</v>
      </c>
      <c r="AA81" s="8"/>
      <c r="AB81" s="8" t="s">
        <v>133</v>
      </c>
      <c r="AC81" s="8" t="s">
        <v>986</v>
      </c>
      <c r="AD81" s="8" t="s">
        <v>399</v>
      </c>
      <c r="AE81" s="18"/>
      <c r="AF81" s="18"/>
    </row>
    <row r="82" spans="1:32" s="35" customFormat="1" ht="82.5" hidden="1" x14ac:dyDescent="0.25">
      <c r="A82" s="18" t="s">
        <v>766</v>
      </c>
      <c r="B82" s="8" t="s">
        <v>133</v>
      </c>
      <c r="C82" s="34">
        <v>96</v>
      </c>
      <c r="D82" s="8">
        <v>81111500</v>
      </c>
      <c r="E82" s="8"/>
      <c r="F82" s="8"/>
      <c r="G82" s="8" t="s">
        <v>681</v>
      </c>
      <c r="H82" s="8" t="s">
        <v>35</v>
      </c>
      <c r="I82" s="8" t="s">
        <v>682</v>
      </c>
      <c r="J82" s="18" t="s">
        <v>37</v>
      </c>
      <c r="K82" s="43">
        <v>1</v>
      </c>
      <c r="L82" s="18" t="s">
        <v>66</v>
      </c>
      <c r="M82" s="8">
        <v>4</v>
      </c>
      <c r="N82" s="8" t="s">
        <v>39</v>
      </c>
      <c r="O82" s="8" t="s">
        <v>1177</v>
      </c>
      <c r="P82" s="8" t="s">
        <v>54</v>
      </c>
      <c r="Q82" s="8">
        <v>0</v>
      </c>
      <c r="R82" s="8" t="s">
        <v>72</v>
      </c>
      <c r="S82" s="36">
        <v>10500000</v>
      </c>
      <c r="T82" s="5">
        <f t="shared" si="6"/>
        <v>42000000</v>
      </c>
      <c r="U82" s="5">
        <f t="shared" si="7"/>
        <v>42000000</v>
      </c>
      <c r="V82" s="18" t="s">
        <v>42</v>
      </c>
      <c r="W82" s="5" t="s">
        <v>43</v>
      </c>
      <c r="X82" s="8" t="s">
        <v>140</v>
      </c>
      <c r="Y82" s="8">
        <v>5111160</v>
      </c>
      <c r="Z82" s="8" t="s">
        <v>141</v>
      </c>
      <c r="AA82" s="8"/>
      <c r="AB82" s="8" t="s">
        <v>133</v>
      </c>
      <c r="AC82" s="8" t="s">
        <v>986</v>
      </c>
      <c r="AD82" s="8" t="s">
        <v>399</v>
      </c>
      <c r="AE82" s="18"/>
      <c r="AF82" s="18"/>
    </row>
    <row r="83" spans="1:32" s="35" customFormat="1" ht="115.5" hidden="1" x14ac:dyDescent="0.25">
      <c r="A83" s="18" t="s">
        <v>767</v>
      </c>
      <c r="B83" s="8" t="s">
        <v>133</v>
      </c>
      <c r="C83" s="34">
        <v>97</v>
      </c>
      <c r="D83" s="8">
        <v>81111500</v>
      </c>
      <c r="E83" s="8"/>
      <c r="F83" s="8"/>
      <c r="G83" s="8" t="s">
        <v>683</v>
      </c>
      <c r="H83" s="8" t="s">
        <v>35</v>
      </c>
      <c r="I83" s="8" t="s">
        <v>684</v>
      </c>
      <c r="J83" s="18" t="s">
        <v>37</v>
      </c>
      <c r="K83" s="43">
        <v>1</v>
      </c>
      <c r="L83" s="18" t="s">
        <v>66</v>
      </c>
      <c r="M83" s="8">
        <v>4</v>
      </c>
      <c r="N83" s="8" t="s">
        <v>39</v>
      </c>
      <c r="O83" s="8" t="s">
        <v>1177</v>
      </c>
      <c r="P83" s="8" t="s">
        <v>54</v>
      </c>
      <c r="Q83" s="8">
        <v>0</v>
      </c>
      <c r="R83" s="8" t="s">
        <v>72</v>
      </c>
      <c r="S83" s="36">
        <v>10500000</v>
      </c>
      <c r="T83" s="5">
        <f t="shared" si="6"/>
        <v>42000000</v>
      </c>
      <c r="U83" s="5">
        <f t="shared" si="7"/>
        <v>42000000</v>
      </c>
      <c r="V83" s="18" t="s">
        <v>42</v>
      </c>
      <c r="W83" s="5" t="s">
        <v>43</v>
      </c>
      <c r="X83" s="8" t="s">
        <v>140</v>
      </c>
      <c r="Y83" s="8">
        <v>5111161</v>
      </c>
      <c r="Z83" s="8" t="s">
        <v>141</v>
      </c>
      <c r="AA83" s="8"/>
      <c r="AB83" s="8" t="s">
        <v>133</v>
      </c>
      <c r="AC83" s="8" t="s">
        <v>986</v>
      </c>
      <c r="AD83" s="8" t="s">
        <v>399</v>
      </c>
      <c r="AE83" s="18"/>
      <c r="AF83" s="18"/>
    </row>
    <row r="84" spans="1:32" s="35" customFormat="1" ht="132" hidden="1" x14ac:dyDescent="0.25">
      <c r="A84" s="18" t="s">
        <v>768</v>
      </c>
      <c r="B84" s="8" t="s">
        <v>133</v>
      </c>
      <c r="C84" s="34">
        <v>98</v>
      </c>
      <c r="D84" s="8" t="s">
        <v>1047</v>
      </c>
      <c r="E84" s="8"/>
      <c r="F84" s="8"/>
      <c r="G84" s="8" t="s">
        <v>685</v>
      </c>
      <c r="H84" s="8" t="s">
        <v>35</v>
      </c>
      <c r="I84" s="8" t="s">
        <v>686</v>
      </c>
      <c r="J84" s="18" t="s">
        <v>37</v>
      </c>
      <c r="K84" s="43">
        <v>1</v>
      </c>
      <c r="L84" s="18" t="s">
        <v>66</v>
      </c>
      <c r="M84" s="8">
        <v>4</v>
      </c>
      <c r="N84" s="8" t="s">
        <v>39</v>
      </c>
      <c r="O84" s="8" t="s">
        <v>1177</v>
      </c>
      <c r="P84" s="8" t="s">
        <v>54</v>
      </c>
      <c r="Q84" s="8">
        <v>0</v>
      </c>
      <c r="R84" s="8" t="s">
        <v>72</v>
      </c>
      <c r="S84" s="36">
        <v>8500000</v>
      </c>
      <c r="T84" s="5">
        <f t="shared" si="6"/>
        <v>34000000</v>
      </c>
      <c r="U84" s="5">
        <f t="shared" si="7"/>
        <v>34000000</v>
      </c>
      <c r="V84" s="18" t="s">
        <v>42</v>
      </c>
      <c r="W84" s="5" t="s">
        <v>43</v>
      </c>
      <c r="X84" s="8" t="s">
        <v>140</v>
      </c>
      <c r="Y84" s="8">
        <v>5111163</v>
      </c>
      <c r="Z84" s="8" t="s">
        <v>141</v>
      </c>
      <c r="AA84" s="8"/>
      <c r="AB84" s="8" t="s">
        <v>133</v>
      </c>
      <c r="AC84" s="8" t="s">
        <v>986</v>
      </c>
      <c r="AD84" s="8" t="s">
        <v>399</v>
      </c>
      <c r="AE84" s="18"/>
      <c r="AF84" s="18"/>
    </row>
    <row r="85" spans="1:32" s="35" customFormat="1" ht="115.5" hidden="1" x14ac:dyDescent="0.25">
      <c r="A85" s="18" t="s">
        <v>769</v>
      </c>
      <c r="B85" s="8" t="s">
        <v>133</v>
      </c>
      <c r="C85" s="34">
        <v>99</v>
      </c>
      <c r="D85" s="8">
        <v>81111504</v>
      </c>
      <c r="E85" s="8"/>
      <c r="F85" s="8"/>
      <c r="G85" s="8" t="s">
        <v>687</v>
      </c>
      <c r="H85" s="8" t="s">
        <v>35</v>
      </c>
      <c r="I85" s="8" t="s">
        <v>688</v>
      </c>
      <c r="J85" s="18" t="s">
        <v>37</v>
      </c>
      <c r="K85" s="43">
        <v>1</v>
      </c>
      <c r="L85" s="18" t="s">
        <v>66</v>
      </c>
      <c r="M85" s="8">
        <v>4</v>
      </c>
      <c r="N85" s="8" t="s">
        <v>39</v>
      </c>
      <c r="O85" s="8" t="s">
        <v>1177</v>
      </c>
      <c r="P85" s="8" t="s">
        <v>54</v>
      </c>
      <c r="Q85" s="8">
        <v>0</v>
      </c>
      <c r="R85" s="8" t="s">
        <v>72</v>
      </c>
      <c r="S85" s="36">
        <v>10500000</v>
      </c>
      <c r="T85" s="5">
        <f t="shared" si="6"/>
        <v>42000000</v>
      </c>
      <c r="U85" s="5">
        <f t="shared" si="7"/>
        <v>42000000</v>
      </c>
      <c r="V85" s="18" t="s">
        <v>42</v>
      </c>
      <c r="W85" s="5" t="s">
        <v>43</v>
      </c>
      <c r="X85" s="8" t="s">
        <v>140</v>
      </c>
      <c r="Y85" s="8">
        <v>5111165</v>
      </c>
      <c r="Z85" s="8" t="s">
        <v>141</v>
      </c>
      <c r="AA85" s="8"/>
      <c r="AB85" s="8" t="s">
        <v>133</v>
      </c>
      <c r="AC85" s="8" t="s">
        <v>986</v>
      </c>
      <c r="AD85" s="8" t="s">
        <v>399</v>
      </c>
      <c r="AE85" s="18"/>
      <c r="AF85" s="18"/>
    </row>
    <row r="86" spans="1:32" s="35" customFormat="1" ht="115.5" hidden="1" x14ac:dyDescent="0.25">
      <c r="A86" s="18" t="s">
        <v>770</v>
      </c>
      <c r="B86" s="8" t="s">
        <v>133</v>
      </c>
      <c r="C86" s="34">
        <v>100</v>
      </c>
      <c r="D86" s="8" t="s">
        <v>148</v>
      </c>
      <c r="E86" s="8"/>
      <c r="F86" s="8"/>
      <c r="G86" s="8" t="s">
        <v>689</v>
      </c>
      <c r="H86" s="8" t="s">
        <v>35</v>
      </c>
      <c r="I86" s="8" t="s">
        <v>690</v>
      </c>
      <c r="J86" s="18" t="s">
        <v>37</v>
      </c>
      <c r="K86" s="43">
        <v>1</v>
      </c>
      <c r="L86" s="18" t="s">
        <v>66</v>
      </c>
      <c r="M86" s="8">
        <v>4</v>
      </c>
      <c r="N86" s="8" t="s">
        <v>39</v>
      </c>
      <c r="O86" s="8" t="s">
        <v>1177</v>
      </c>
      <c r="P86" s="8" t="s">
        <v>54</v>
      </c>
      <c r="Q86" s="8">
        <v>0</v>
      </c>
      <c r="R86" s="8" t="s">
        <v>72</v>
      </c>
      <c r="S86" s="36">
        <v>11000000</v>
      </c>
      <c r="T86" s="5">
        <f t="shared" si="6"/>
        <v>44000000</v>
      </c>
      <c r="U86" s="5">
        <f t="shared" si="7"/>
        <v>44000000</v>
      </c>
      <c r="V86" s="18" t="s">
        <v>42</v>
      </c>
      <c r="W86" s="5" t="s">
        <v>43</v>
      </c>
      <c r="X86" s="8" t="s">
        <v>140</v>
      </c>
      <c r="Y86" s="8">
        <v>5111173</v>
      </c>
      <c r="Z86" s="8" t="s">
        <v>141</v>
      </c>
      <c r="AA86" s="8"/>
      <c r="AB86" s="8" t="s">
        <v>133</v>
      </c>
      <c r="AC86" s="8" t="s">
        <v>986</v>
      </c>
      <c r="AD86" s="8" t="s">
        <v>399</v>
      </c>
      <c r="AE86" s="18"/>
      <c r="AF86" s="18"/>
    </row>
    <row r="87" spans="1:32" s="35" customFormat="1" ht="115.5" hidden="1" x14ac:dyDescent="0.25">
      <c r="A87" s="18" t="s">
        <v>771</v>
      </c>
      <c r="B87" s="8" t="s">
        <v>133</v>
      </c>
      <c r="C87" s="34">
        <v>101</v>
      </c>
      <c r="D87" s="8" t="s">
        <v>148</v>
      </c>
      <c r="E87" s="8"/>
      <c r="F87" s="8"/>
      <c r="G87" s="8" t="s">
        <v>691</v>
      </c>
      <c r="H87" s="8" t="s">
        <v>35</v>
      </c>
      <c r="I87" s="8" t="s">
        <v>692</v>
      </c>
      <c r="J87" s="18" t="s">
        <v>37</v>
      </c>
      <c r="K87" s="43">
        <v>1</v>
      </c>
      <c r="L87" s="18" t="s">
        <v>66</v>
      </c>
      <c r="M87" s="8">
        <v>4</v>
      </c>
      <c r="N87" s="8" t="s">
        <v>39</v>
      </c>
      <c r="O87" s="8" t="s">
        <v>1177</v>
      </c>
      <c r="P87" s="8" t="s">
        <v>54</v>
      </c>
      <c r="Q87" s="8">
        <v>0</v>
      </c>
      <c r="R87" s="8" t="s">
        <v>72</v>
      </c>
      <c r="S87" s="36">
        <v>7000000</v>
      </c>
      <c r="T87" s="5">
        <f t="shared" si="6"/>
        <v>28000000</v>
      </c>
      <c r="U87" s="5">
        <f t="shared" si="7"/>
        <v>28000000</v>
      </c>
      <c r="V87" s="18" t="s">
        <v>42</v>
      </c>
      <c r="W87" s="5" t="s">
        <v>43</v>
      </c>
      <c r="X87" s="8" t="s">
        <v>140</v>
      </c>
      <c r="Y87" s="8">
        <v>5111177</v>
      </c>
      <c r="Z87" s="8" t="s">
        <v>141</v>
      </c>
      <c r="AA87" s="8"/>
      <c r="AB87" s="8" t="s">
        <v>133</v>
      </c>
      <c r="AC87" s="8" t="s">
        <v>986</v>
      </c>
      <c r="AD87" s="8" t="s">
        <v>399</v>
      </c>
      <c r="AE87" s="18"/>
      <c r="AF87" s="18"/>
    </row>
    <row r="88" spans="1:32" s="35" customFormat="1" ht="115.5" hidden="1" x14ac:dyDescent="0.25">
      <c r="A88" s="18" t="s">
        <v>772</v>
      </c>
      <c r="B88" s="8" t="s">
        <v>133</v>
      </c>
      <c r="C88" s="34">
        <v>102</v>
      </c>
      <c r="D88" s="8" t="s">
        <v>148</v>
      </c>
      <c r="E88" s="8"/>
      <c r="F88" s="8"/>
      <c r="G88" s="8" t="s">
        <v>693</v>
      </c>
      <c r="H88" s="8" t="s">
        <v>35</v>
      </c>
      <c r="I88" s="8" t="s">
        <v>694</v>
      </c>
      <c r="J88" s="18" t="s">
        <v>37</v>
      </c>
      <c r="K88" s="43">
        <v>1</v>
      </c>
      <c r="L88" s="18" t="s">
        <v>66</v>
      </c>
      <c r="M88" s="8">
        <v>4</v>
      </c>
      <c r="N88" s="8" t="s">
        <v>39</v>
      </c>
      <c r="O88" s="8" t="s">
        <v>1177</v>
      </c>
      <c r="P88" s="8" t="s">
        <v>54</v>
      </c>
      <c r="Q88" s="8">
        <v>0</v>
      </c>
      <c r="R88" s="8" t="s">
        <v>72</v>
      </c>
      <c r="S88" s="36">
        <v>10500000</v>
      </c>
      <c r="T88" s="5">
        <f t="shared" si="6"/>
        <v>42000000</v>
      </c>
      <c r="U88" s="5">
        <f t="shared" si="7"/>
        <v>42000000</v>
      </c>
      <c r="V88" s="18" t="s">
        <v>42</v>
      </c>
      <c r="W88" s="5" t="s">
        <v>43</v>
      </c>
      <c r="X88" s="8" t="s">
        <v>140</v>
      </c>
      <c r="Y88" s="8">
        <v>5111179</v>
      </c>
      <c r="Z88" s="8" t="s">
        <v>141</v>
      </c>
      <c r="AA88" s="8"/>
      <c r="AB88" s="8" t="s">
        <v>133</v>
      </c>
      <c r="AC88" s="8" t="s">
        <v>986</v>
      </c>
      <c r="AD88" s="8" t="s">
        <v>399</v>
      </c>
      <c r="AE88" s="18"/>
      <c r="AF88" s="18"/>
    </row>
    <row r="89" spans="1:32" s="35" customFormat="1" ht="115.5" hidden="1" x14ac:dyDescent="0.25">
      <c r="A89" s="18" t="s">
        <v>773</v>
      </c>
      <c r="B89" s="8" t="s">
        <v>133</v>
      </c>
      <c r="C89" s="34">
        <v>103</v>
      </c>
      <c r="D89" s="8" t="s">
        <v>1060</v>
      </c>
      <c r="E89" s="8"/>
      <c r="F89" s="8"/>
      <c r="G89" s="8" t="s">
        <v>695</v>
      </c>
      <c r="H89" s="8" t="s">
        <v>35</v>
      </c>
      <c r="I89" s="8" t="s">
        <v>696</v>
      </c>
      <c r="J89" s="18" t="s">
        <v>37</v>
      </c>
      <c r="K89" s="43">
        <v>1</v>
      </c>
      <c r="L89" s="18" t="s">
        <v>66</v>
      </c>
      <c r="M89" s="8">
        <v>4</v>
      </c>
      <c r="N89" s="8" t="s">
        <v>39</v>
      </c>
      <c r="O89" s="8" t="s">
        <v>1177</v>
      </c>
      <c r="P89" s="8" t="s">
        <v>54</v>
      </c>
      <c r="Q89" s="8">
        <v>0</v>
      </c>
      <c r="R89" s="8" t="s">
        <v>72</v>
      </c>
      <c r="S89" s="36">
        <v>7500000</v>
      </c>
      <c r="T89" s="5">
        <f t="shared" si="6"/>
        <v>30000000</v>
      </c>
      <c r="U89" s="5">
        <f t="shared" si="7"/>
        <v>30000000</v>
      </c>
      <c r="V89" s="18" t="s">
        <v>42</v>
      </c>
      <c r="W89" s="5" t="s">
        <v>43</v>
      </c>
      <c r="X89" s="8" t="s">
        <v>140</v>
      </c>
      <c r="Y89" s="8">
        <v>5111182</v>
      </c>
      <c r="Z89" s="8" t="s">
        <v>141</v>
      </c>
      <c r="AA89" s="8"/>
      <c r="AB89" s="8" t="s">
        <v>133</v>
      </c>
      <c r="AC89" s="8" t="s">
        <v>986</v>
      </c>
      <c r="AD89" s="8" t="s">
        <v>399</v>
      </c>
      <c r="AE89" s="18"/>
      <c r="AF89" s="18"/>
    </row>
    <row r="90" spans="1:32" s="35" customFormat="1" ht="99" hidden="1" x14ac:dyDescent="0.25">
      <c r="A90" s="18" t="s">
        <v>774</v>
      </c>
      <c r="B90" s="8" t="s">
        <v>133</v>
      </c>
      <c r="C90" s="34">
        <v>104</v>
      </c>
      <c r="D90" s="8">
        <v>81111500</v>
      </c>
      <c r="E90" s="8"/>
      <c r="F90" s="8"/>
      <c r="G90" s="8" t="s">
        <v>697</v>
      </c>
      <c r="H90" s="8" t="s">
        <v>35</v>
      </c>
      <c r="I90" s="8" t="s">
        <v>698</v>
      </c>
      <c r="J90" s="18" t="s">
        <v>37</v>
      </c>
      <c r="K90" s="43">
        <v>1</v>
      </c>
      <c r="L90" s="18" t="s">
        <v>66</v>
      </c>
      <c r="M90" s="8">
        <v>4</v>
      </c>
      <c r="N90" s="8" t="s">
        <v>39</v>
      </c>
      <c r="O90" s="8" t="s">
        <v>1177</v>
      </c>
      <c r="P90" s="8" t="s">
        <v>54</v>
      </c>
      <c r="Q90" s="8">
        <v>0</v>
      </c>
      <c r="R90" s="8" t="s">
        <v>72</v>
      </c>
      <c r="S90" s="36">
        <v>7000000</v>
      </c>
      <c r="T90" s="5">
        <f t="shared" si="6"/>
        <v>28000000</v>
      </c>
      <c r="U90" s="5">
        <f t="shared" si="7"/>
        <v>28000000</v>
      </c>
      <c r="V90" s="18" t="s">
        <v>42</v>
      </c>
      <c r="W90" s="5" t="s">
        <v>43</v>
      </c>
      <c r="X90" s="8" t="s">
        <v>140</v>
      </c>
      <c r="Y90" s="8">
        <v>5111187</v>
      </c>
      <c r="Z90" s="8" t="s">
        <v>141</v>
      </c>
      <c r="AA90" s="8"/>
      <c r="AB90" s="8" t="s">
        <v>133</v>
      </c>
      <c r="AC90" s="8" t="s">
        <v>986</v>
      </c>
      <c r="AD90" s="8" t="s">
        <v>399</v>
      </c>
      <c r="AE90" s="18"/>
      <c r="AF90" s="18"/>
    </row>
    <row r="91" spans="1:32" s="35" customFormat="1" ht="99" hidden="1" x14ac:dyDescent="0.25">
      <c r="A91" s="18" t="s">
        <v>775</v>
      </c>
      <c r="B91" s="8" t="s">
        <v>133</v>
      </c>
      <c r="C91" s="34">
        <v>105</v>
      </c>
      <c r="D91" s="8" t="s">
        <v>1062</v>
      </c>
      <c r="E91" s="8"/>
      <c r="F91" s="8"/>
      <c r="G91" s="8" t="s">
        <v>699</v>
      </c>
      <c r="H91" s="8" t="s">
        <v>35</v>
      </c>
      <c r="I91" s="8" t="s">
        <v>700</v>
      </c>
      <c r="J91" s="18" t="s">
        <v>37</v>
      </c>
      <c r="K91" s="43">
        <v>1</v>
      </c>
      <c r="L91" s="18" t="s">
        <v>66</v>
      </c>
      <c r="M91" s="8">
        <v>4</v>
      </c>
      <c r="N91" s="8" t="s">
        <v>39</v>
      </c>
      <c r="O91" s="8" t="s">
        <v>1177</v>
      </c>
      <c r="P91" s="8" t="s">
        <v>54</v>
      </c>
      <c r="Q91" s="8">
        <v>0</v>
      </c>
      <c r="R91" s="8" t="s">
        <v>72</v>
      </c>
      <c r="S91" s="36">
        <v>4000000</v>
      </c>
      <c r="T91" s="5">
        <f t="shared" si="6"/>
        <v>16000000</v>
      </c>
      <c r="U91" s="5">
        <f t="shared" si="7"/>
        <v>16000000</v>
      </c>
      <c r="V91" s="18" t="s">
        <v>42</v>
      </c>
      <c r="W91" s="5" t="s">
        <v>43</v>
      </c>
      <c r="X91" s="8" t="s">
        <v>140</v>
      </c>
      <c r="Y91" s="8">
        <v>5111193</v>
      </c>
      <c r="Z91" s="8" t="s">
        <v>141</v>
      </c>
      <c r="AA91" s="8"/>
      <c r="AB91" s="8" t="s">
        <v>133</v>
      </c>
      <c r="AC91" s="8" t="s">
        <v>986</v>
      </c>
      <c r="AD91" s="8" t="s">
        <v>399</v>
      </c>
      <c r="AE91" s="18"/>
      <c r="AF91" s="18"/>
    </row>
    <row r="92" spans="1:32" s="35" customFormat="1" ht="115.5" hidden="1" x14ac:dyDescent="0.25">
      <c r="A92" s="18" t="s">
        <v>776</v>
      </c>
      <c r="B92" s="8" t="s">
        <v>133</v>
      </c>
      <c r="C92" s="34">
        <v>106</v>
      </c>
      <c r="D92" s="8" t="s">
        <v>148</v>
      </c>
      <c r="E92" s="8"/>
      <c r="F92" s="8"/>
      <c r="G92" s="8" t="s">
        <v>701</v>
      </c>
      <c r="H92" s="8" t="s">
        <v>35</v>
      </c>
      <c r="I92" s="8" t="s">
        <v>52</v>
      </c>
      <c r="J92" s="18" t="s">
        <v>63</v>
      </c>
      <c r="K92" s="43">
        <v>2</v>
      </c>
      <c r="L92" s="18" t="s">
        <v>77</v>
      </c>
      <c r="M92" s="8">
        <v>4</v>
      </c>
      <c r="N92" s="8" t="s">
        <v>39</v>
      </c>
      <c r="O92" s="8" t="s">
        <v>1177</v>
      </c>
      <c r="P92" s="8" t="s">
        <v>54</v>
      </c>
      <c r="Q92" s="8">
        <v>0</v>
      </c>
      <c r="R92" s="8" t="s">
        <v>72</v>
      </c>
      <c r="S92" s="36">
        <v>10500000</v>
      </c>
      <c r="T92" s="5">
        <f t="shared" si="6"/>
        <v>42000000</v>
      </c>
      <c r="U92" s="5">
        <f t="shared" si="7"/>
        <v>42000000</v>
      </c>
      <c r="V92" s="18" t="s">
        <v>42</v>
      </c>
      <c r="W92" s="5" t="s">
        <v>43</v>
      </c>
      <c r="X92" s="8" t="s">
        <v>140</v>
      </c>
      <c r="Y92" s="8">
        <v>5111158</v>
      </c>
      <c r="Z92" s="8" t="s">
        <v>141</v>
      </c>
      <c r="AA92" s="8"/>
      <c r="AB92" s="8" t="s">
        <v>133</v>
      </c>
      <c r="AC92" s="8" t="s">
        <v>986</v>
      </c>
      <c r="AD92" s="8" t="s">
        <v>399</v>
      </c>
      <c r="AE92" s="18"/>
      <c r="AF92" s="18"/>
    </row>
    <row r="93" spans="1:32" s="35" customFormat="1" ht="132" hidden="1" x14ac:dyDescent="0.25">
      <c r="A93" s="18" t="s">
        <v>777</v>
      </c>
      <c r="B93" s="8" t="s">
        <v>133</v>
      </c>
      <c r="C93" s="34">
        <v>107</v>
      </c>
      <c r="D93" s="8" t="s">
        <v>148</v>
      </c>
      <c r="E93" s="8"/>
      <c r="F93" s="8"/>
      <c r="G93" s="8" t="s">
        <v>702</v>
      </c>
      <c r="H93" s="8" t="s">
        <v>35</v>
      </c>
      <c r="I93" s="8" t="s">
        <v>52</v>
      </c>
      <c r="J93" s="18" t="s">
        <v>63</v>
      </c>
      <c r="K93" s="43">
        <v>2</v>
      </c>
      <c r="L93" s="18" t="s">
        <v>77</v>
      </c>
      <c r="M93" s="8">
        <v>4</v>
      </c>
      <c r="N93" s="8" t="s">
        <v>39</v>
      </c>
      <c r="O93" s="8" t="s">
        <v>1177</v>
      </c>
      <c r="P93" s="8" t="s">
        <v>54</v>
      </c>
      <c r="Q93" s="8">
        <v>0</v>
      </c>
      <c r="R93" s="8" t="s">
        <v>72</v>
      </c>
      <c r="S93" s="36">
        <v>7500000</v>
      </c>
      <c r="T93" s="5">
        <f t="shared" si="6"/>
        <v>30000000</v>
      </c>
      <c r="U93" s="5">
        <f t="shared" si="7"/>
        <v>30000000</v>
      </c>
      <c r="V93" s="18" t="s">
        <v>42</v>
      </c>
      <c r="W93" s="5" t="s">
        <v>43</v>
      </c>
      <c r="X93" s="8" t="s">
        <v>140</v>
      </c>
      <c r="Y93" s="8">
        <v>5111162</v>
      </c>
      <c r="Z93" s="8" t="s">
        <v>141</v>
      </c>
      <c r="AA93" s="8"/>
      <c r="AB93" s="8" t="s">
        <v>133</v>
      </c>
      <c r="AC93" s="8" t="s">
        <v>986</v>
      </c>
      <c r="AD93" s="8" t="s">
        <v>399</v>
      </c>
      <c r="AE93" s="18"/>
      <c r="AF93" s="18"/>
    </row>
    <row r="94" spans="1:32" s="35" customFormat="1" ht="132" hidden="1" x14ac:dyDescent="0.25">
      <c r="A94" s="18" t="s">
        <v>778</v>
      </c>
      <c r="B94" s="8" t="s">
        <v>133</v>
      </c>
      <c r="C94" s="34">
        <v>108</v>
      </c>
      <c r="D94" s="8" t="s">
        <v>1167</v>
      </c>
      <c r="E94" s="8"/>
      <c r="F94" s="8"/>
      <c r="G94" s="8" t="s">
        <v>703</v>
      </c>
      <c r="H94" s="8" t="s">
        <v>35</v>
      </c>
      <c r="I94" s="8" t="s">
        <v>52</v>
      </c>
      <c r="J94" s="18" t="s">
        <v>63</v>
      </c>
      <c r="K94" s="43">
        <v>2</v>
      </c>
      <c r="L94" s="18" t="s">
        <v>77</v>
      </c>
      <c r="M94" s="8">
        <v>4</v>
      </c>
      <c r="N94" s="8" t="s">
        <v>39</v>
      </c>
      <c r="O94" s="8" t="s">
        <v>1177</v>
      </c>
      <c r="P94" s="8" t="s">
        <v>54</v>
      </c>
      <c r="Q94" s="8">
        <v>0</v>
      </c>
      <c r="R94" s="8" t="s">
        <v>72</v>
      </c>
      <c r="S94" s="36">
        <v>11000000</v>
      </c>
      <c r="T94" s="5">
        <f t="shared" si="6"/>
        <v>44000000</v>
      </c>
      <c r="U94" s="5">
        <f t="shared" si="7"/>
        <v>44000000</v>
      </c>
      <c r="V94" s="18" t="s">
        <v>42</v>
      </c>
      <c r="W94" s="5" t="s">
        <v>43</v>
      </c>
      <c r="X94" s="8" t="s">
        <v>140</v>
      </c>
      <c r="Y94" s="8">
        <v>5111175</v>
      </c>
      <c r="Z94" s="8" t="s">
        <v>141</v>
      </c>
      <c r="AA94" s="8"/>
      <c r="AB94" s="8" t="s">
        <v>133</v>
      </c>
      <c r="AC94" s="8" t="s">
        <v>986</v>
      </c>
      <c r="AD94" s="8" t="s">
        <v>399</v>
      </c>
      <c r="AE94" s="18"/>
      <c r="AF94" s="18"/>
    </row>
    <row r="95" spans="1:32" s="35" customFormat="1" ht="115.5" hidden="1" x14ac:dyDescent="0.25">
      <c r="A95" s="18" t="s">
        <v>779</v>
      </c>
      <c r="B95" s="8" t="s">
        <v>133</v>
      </c>
      <c r="C95" s="34">
        <v>109</v>
      </c>
      <c r="D95" s="8" t="s">
        <v>148</v>
      </c>
      <c r="E95" s="8"/>
      <c r="F95" s="8"/>
      <c r="G95" s="8" t="s">
        <v>704</v>
      </c>
      <c r="H95" s="8" t="s">
        <v>35</v>
      </c>
      <c r="I95" s="8" t="s">
        <v>52</v>
      </c>
      <c r="J95" s="18" t="s">
        <v>63</v>
      </c>
      <c r="K95" s="43">
        <v>2</v>
      </c>
      <c r="L95" s="18" t="s">
        <v>77</v>
      </c>
      <c r="M95" s="8">
        <v>4</v>
      </c>
      <c r="N95" s="8" t="s">
        <v>39</v>
      </c>
      <c r="O95" s="8" t="s">
        <v>1177</v>
      </c>
      <c r="P95" s="8" t="s">
        <v>54</v>
      </c>
      <c r="Q95" s="8">
        <v>0</v>
      </c>
      <c r="R95" s="8" t="s">
        <v>72</v>
      </c>
      <c r="S95" s="36">
        <v>9500000</v>
      </c>
      <c r="T95" s="5">
        <f t="shared" si="6"/>
        <v>38000000</v>
      </c>
      <c r="U95" s="5">
        <f t="shared" si="7"/>
        <v>38000000</v>
      </c>
      <c r="V95" s="18" t="s">
        <v>42</v>
      </c>
      <c r="W95" s="5" t="s">
        <v>43</v>
      </c>
      <c r="X95" s="8" t="s">
        <v>140</v>
      </c>
      <c r="Y95" s="8">
        <v>5111180</v>
      </c>
      <c r="Z95" s="8" t="s">
        <v>141</v>
      </c>
      <c r="AA95" s="8"/>
      <c r="AB95" s="8" t="s">
        <v>133</v>
      </c>
      <c r="AC95" s="8" t="s">
        <v>986</v>
      </c>
      <c r="AD95" s="8" t="s">
        <v>399</v>
      </c>
      <c r="AE95" s="18"/>
      <c r="AF95" s="18"/>
    </row>
    <row r="96" spans="1:32" s="35" customFormat="1" ht="99" hidden="1" x14ac:dyDescent="0.25">
      <c r="A96" s="18" t="s">
        <v>780</v>
      </c>
      <c r="B96" s="8" t="s">
        <v>133</v>
      </c>
      <c r="C96" s="34">
        <v>110</v>
      </c>
      <c r="D96" s="8" t="s">
        <v>167</v>
      </c>
      <c r="E96" s="8"/>
      <c r="F96" s="8"/>
      <c r="G96" s="8" t="s">
        <v>705</v>
      </c>
      <c r="H96" s="8" t="s">
        <v>44</v>
      </c>
      <c r="I96" s="8" t="s">
        <v>52</v>
      </c>
      <c r="J96" s="18" t="s">
        <v>63</v>
      </c>
      <c r="K96" s="43">
        <v>2</v>
      </c>
      <c r="L96" s="18" t="s">
        <v>77</v>
      </c>
      <c r="M96" s="8">
        <v>4</v>
      </c>
      <c r="N96" s="8" t="s">
        <v>39</v>
      </c>
      <c r="O96" s="8" t="s">
        <v>1177</v>
      </c>
      <c r="P96" s="8" t="s">
        <v>54</v>
      </c>
      <c r="Q96" s="8">
        <v>0</v>
      </c>
      <c r="R96" s="8" t="s">
        <v>72</v>
      </c>
      <c r="S96" s="36">
        <v>4000000</v>
      </c>
      <c r="T96" s="5">
        <f t="shared" si="6"/>
        <v>16000000</v>
      </c>
      <c r="U96" s="5">
        <f t="shared" si="7"/>
        <v>16000000</v>
      </c>
      <c r="V96" s="18" t="s">
        <v>42</v>
      </c>
      <c r="W96" s="5" t="s">
        <v>43</v>
      </c>
      <c r="X96" s="8" t="s">
        <v>140</v>
      </c>
      <c r="Y96" s="8">
        <v>5111184</v>
      </c>
      <c r="Z96" s="8" t="s">
        <v>141</v>
      </c>
      <c r="AA96" s="8"/>
      <c r="AB96" s="8" t="s">
        <v>133</v>
      </c>
      <c r="AC96" s="8" t="s">
        <v>986</v>
      </c>
      <c r="AD96" s="8" t="s">
        <v>399</v>
      </c>
      <c r="AE96" s="18"/>
      <c r="AF96" s="18"/>
    </row>
    <row r="97" spans="1:32" s="35" customFormat="1" ht="82.5" hidden="1" x14ac:dyDescent="0.25">
      <c r="A97" s="18" t="s">
        <v>781</v>
      </c>
      <c r="B97" s="8" t="s">
        <v>133</v>
      </c>
      <c r="C97" s="34">
        <v>111</v>
      </c>
      <c r="D97" s="8" t="s">
        <v>148</v>
      </c>
      <c r="E97" s="8"/>
      <c r="F97" s="8"/>
      <c r="G97" s="8" t="s">
        <v>706</v>
      </c>
      <c r="H97" s="8" t="s">
        <v>35</v>
      </c>
      <c r="I97" s="8" t="s">
        <v>52</v>
      </c>
      <c r="J97" s="18" t="s">
        <v>63</v>
      </c>
      <c r="K97" s="43">
        <v>2</v>
      </c>
      <c r="L97" s="18" t="s">
        <v>77</v>
      </c>
      <c r="M97" s="8">
        <v>4</v>
      </c>
      <c r="N97" s="8" t="s">
        <v>39</v>
      </c>
      <c r="O97" s="8" t="s">
        <v>1177</v>
      </c>
      <c r="P97" s="8" t="s">
        <v>54</v>
      </c>
      <c r="Q97" s="8">
        <v>0</v>
      </c>
      <c r="R97" s="8" t="s">
        <v>72</v>
      </c>
      <c r="S97" s="36">
        <v>7000000</v>
      </c>
      <c r="T97" s="5">
        <f t="shared" si="6"/>
        <v>28000000</v>
      </c>
      <c r="U97" s="5">
        <f t="shared" si="7"/>
        <v>28000000</v>
      </c>
      <c r="V97" s="18" t="s">
        <v>42</v>
      </c>
      <c r="W97" s="5" t="s">
        <v>43</v>
      </c>
      <c r="X97" s="8" t="s">
        <v>412</v>
      </c>
      <c r="Y97" s="8">
        <v>5111185</v>
      </c>
      <c r="Z97" s="8" t="s">
        <v>413</v>
      </c>
      <c r="AA97" s="8"/>
      <c r="AB97" s="8" t="s">
        <v>133</v>
      </c>
      <c r="AC97" s="8" t="s">
        <v>986</v>
      </c>
      <c r="AD97" s="8" t="s">
        <v>399</v>
      </c>
      <c r="AE97" s="18"/>
      <c r="AF97" s="18"/>
    </row>
    <row r="98" spans="1:32" s="35" customFormat="1" ht="115.5" hidden="1" x14ac:dyDescent="0.25">
      <c r="A98" s="18" t="s">
        <v>782</v>
      </c>
      <c r="B98" s="8" t="s">
        <v>133</v>
      </c>
      <c r="C98" s="34">
        <v>112</v>
      </c>
      <c r="D98" s="8" t="s">
        <v>148</v>
      </c>
      <c r="E98" s="8"/>
      <c r="F98" s="8"/>
      <c r="G98" s="8" t="s">
        <v>707</v>
      </c>
      <c r="H98" s="8" t="s">
        <v>35</v>
      </c>
      <c r="I98" s="8" t="s">
        <v>52</v>
      </c>
      <c r="J98" s="18" t="s">
        <v>63</v>
      </c>
      <c r="K98" s="43">
        <v>2</v>
      </c>
      <c r="L98" s="18" t="s">
        <v>77</v>
      </c>
      <c r="M98" s="8">
        <v>4</v>
      </c>
      <c r="N98" s="8" t="s">
        <v>39</v>
      </c>
      <c r="O98" s="8" t="s">
        <v>1177</v>
      </c>
      <c r="P98" s="8" t="s">
        <v>54</v>
      </c>
      <c r="Q98" s="8">
        <v>0</v>
      </c>
      <c r="R98" s="8" t="s">
        <v>72</v>
      </c>
      <c r="S98" s="36">
        <v>9500000</v>
      </c>
      <c r="T98" s="5">
        <f t="shared" si="6"/>
        <v>38000000</v>
      </c>
      <c r="U98" s="5">
        <f t="shared" si="7"/>
        <v>38000000</v>
      </c>
      <c r="V98" s="18" t="s">
        <v>42</v>
      </c>
      <c r="W98" s="5" t="s">
        <v>43</v>
      </c>
      <c r="X98" s="8" t="s">
        <v>140</v>
      </c>
      <c r="Y98" s="8">
        <v>5111191</v>
      </c>
      <c r="Z98" s="8" t="s">
        <v>141</v>
      </c>
      <c r="AA98" s="8"/>
      <c r="AB98" s="8" t="s">
        <v>133</v>
      </c>
      <c r="AC98" s="8" t="s">
        <v>986</v>
      </c>
      <c r="AD98" s="8" t="s">
        <v>399</v>
      </c>
      <c r="AE98" s="18"/>
      <c r="AF98" s="18"/>
    </row>
    <row r="99" spans="1:32" s="35" customFormat="1" ht="115.5" hidden="1" x14ac:dyDescent="0.25">
      <c r="A99" s="18" t="s">
        <v>783</v>
      </c>
      <c r="B99" s="8" t="s">
        <v>133</v>
      </c>
      <c r="C99" s="34">
        <v>113</v>
      </c>
      <c r="D99" s="8" t="s">
        <v>148</v>
      </c>
      <c r="E99" s="8"/>
      <c r="F99" s="8"/>
      <c r="G99" s="8" t="s">
        <v>708</v>
      </c>
      <c r="H99" s="8" t="s">
        <v>35</v>
      </c>
      <c r="I99" s="8" t="s">
        <v>52</v>
      </c>
      <c r="J99" s="18" t="s">
        <v>63</v>
      </c>
      <c r="K99" s="43">
        <v>2</v>
      </c>
      <c r="L99" s="18" t="s">
        <v>77</v>
      </c>
      <c r="M99" s="8">
        <v>4</v>
      </c>
      <c r="N99" s="8" t="s">
        <v>39</v>
      </c>
      <c r="O99" s="8" t="s">
        <v>1177</v>
      </c>
      <c r="P99" s="8" t="s">
        <v>54</v>
      </c>
      <c r="Q99" s="8">
        <v>0</v>
      </c>
      <c r="R99" s="8" t="s">
        <v>72</v>
      </c>
      <c r="S99" s="36">
        <v>7000000</v>
      </c>
      <c r="T99" s="5">
        <f t="shared" si="6"/>
        <v>28000000</v>
      </c>
      <c r="U99" s="5">
        <f t="shared" si="7"/>
        <v>28000000</v>
      </c>
      <c r="V99" s="18" t="s">
        <v>42</v>
      </c>
      <c r="W99" s="5" t="s">
        <v>43</v>
      </c>
      <c r="X99" s="8" t="s">
        <v>140</v>
      </c>
      <c r="Y99" s="8">
        <v>5111192</v>
      </c>
      <c r="Z99" s="8" t="s">
        <v>141</v>
      </c>
      <c r="AA99" s="8"/>
      <c r="AB99" s="8" t="s">
        <v>133</v>
      </c>
      <c r="AC99" s="8" t="s">
        <v>986</v>
      </c>
      <c r="AD99" s="8" t="s">
        <v>399</v>
      </c>
      <c r="AE99" s="18"/>
      <c r="AF99" s="18"/>
    </row>
    <row r="100" spans="1:32" s="35" customFormat="1" ht="66" hidden="1" x14ac:dyDescent="0.25">
      <c r="A100" s="18" t="s">
        <v>784</v>
      </c>
      <c r="B100" s="8" t="s">
        <v>133</v>
      </c>
      <c r="C100" s="34">
        <v>114</v>
      </c>
      <c r="D100" s="8" t="s">
        <v>1062</v>
      </c>
      <c r="E100" s="8"/>
      <c r="F100" s="8"/>
      <c r="G100" s="8" t="s">
        <v>709</v>
      </c>
      <c r="H100" s="8" t="s">
        <v>35</v>
      </c>
      <c r="I100" s="8" t="s">
        <v>52</v>
      </c>
      <c r="J100" s="18" t="s">
        <v>63</v>
      </c>
      <c r="K100" s="43">
        <v>2</v>
      </c>
      <c r="L100" s="18" t="s">
        <v>66</v>
      </c>
      <c r="M100" s="8">
        <v>4</v>
      </c>
      <c r="N100" s="8" t="s">
        <v>39</v>
      </c>
      <c r="O100" s="8" t="s">
        <v>1177</v>
      </c>
      <c r="P100" s="8" t="s">
        <v>54</v>
      </c>
      <c r="Q100" s="8">
        <v>0</v>
      </c>
      <c r="R100" s="8" t="s">
        <v>72</v>
      </c>
      <c r="S100" s="36">
        <v>7000000</v>
      </c>
      <c r="T100" s="5">
        <f t="shared" si="6"/>
        <v>28000000</v>
      </c>
      <c r="U100" s="5">
        <f t="shared" si="7"/>
        <v>28000000</v>
      </c>
      <c r="V100" s="18" t="s">
        <v>42</v>
      </c>
      <c r="W100" s="5" t="s">
        <v>43</v>
      </c>
      <c r="X100" s="8" t="s">
        <v>144</v>
      </c>
      <c r="Y100" s="8">
        <v>5111150</v>
      </c>
      <c r="Z100" s="8" t="s">
        <v>145</v>
      </c>
      <c r="AA100" s="8"/>
      <c r="AB100" s="8" t="s">
        <v>133</v>
      </c>
      <c r="AC100" s="8" t="s">
        <v>986</v>
      </c>
      <c r="AD100" s="8" t="s">
        <v>399</v>
      </c>
      <c r="AE100" s="18"/>
      <c r="AF100" s="18"/>
    </row>
    <row r="101" spans="1:32" s="35" customFormat="1" ht="66" hidden="1" x14ac:dyDescent="0.25">
      <c r="A101" s="18" t="s">
        <v>785</v>
      </c>
      <c r="B101" s="8" t="s">
        <v>133</v>
      </c>
      <c r="C101" s="34">
        <v>115</v>
      </c>
      <c r="D101" s="8" t="s">
        <v>1164</v>
      </c>
      <c r="E101" s="8"/>
      <c r="F101" s="8"/>
      <c r="G101" s="8" t="s">
        <v>710</v>
      </c>
      <c r="H101" s="8" t="s">
        <v>35</v>
      </c>
      <c r="I101" s="8" t="s">
        <v>52</v>
      </c>
      <c r="J101" s="18" t="s">
        <v>63</v>
      </c>
      <c r="K101" s="43">
        <v>2</v>
      </c>
      <c r="L101" s="18" t="s">
        <v>77</v>
      </c>
      <c r="M101" s="8">
        <v>4</v>
      </c>
      <c r="N101" s="8" t="s">
        <v>39</v>
      </c>
      <c r="O101" s="8" t="s">
        <v>1177</v>
      </c>
      <c r="P101" s="8" t="s">
        <v>54</v>
      </c>
      <c r="Q101" s="8">
        <v>0</v>
      </c>
      <c r="R101" s="8" t="s">
        <v>72</v>
      </c>
      <c r="S101" s="36">
        <v>9500000</v>
      </c>
      <c r="T101" s="5">
        <f t="shared" si="6"/>
        <v>38000000</v>
      </c>
      <c r="U101" s="5">
        <f t="shared" si="7"/>
        <v>38000000</v>
      </c>
      <c r="V101" s="18" t="s">
        <v>42</v>
      </c>
      <c r="W101" s="5" t="s">
        <v>43</v>
      </c>
      <c r="X101" s="8" t="s">
        <v>49</v>
      </c>
      <c r="Y101" s="8">
        <v>5111150</v>
      </c>
      <c r="Z101" s="8" t="s">
        <v>425</v>
      </c>
      <c r="AA101" s="8"/>
      <c r="AB101" s="8" t="s">
        <v>133</v>
      </c>
      <c r="AC101" s="8" t="s">
        <v>986</v>
      </c>
      <c r="AD101" s="8" t="s">
        <v>399</v>
      </c>
      <c r="AE101" s="18"/>
      <c r="AF101" s="18"/>
    </row>
    <row r="102" spans="1:32" s="35" customFormat="1" ht="99" hidden="1" x14ac:dyDescent="0.25">
      <c r="A102" s="18" t="s">
        <v>786</v>
      </c>
      <c r="B102" s="8" t="s">
        <v>133</v>
      </c>
      <c r="C102" s="34">
        <v>116</v>
      </c>
      <c r="D102" s="8" t="s">
        <v>148</v>
      </c>
      <c r="E102" s="8"/>
      <c r="F102" s="8"/>
      <c r="G102" s="8" t="s">
        <v>711</v>
      </c>
      <c r="H102" s="8" t="s">
        <v>35</v>
      </c>
      <c r="I102" s="8" t="s">
        <v>52</v>
      </c>
      <c r="J102" s="18" t="s">
        <v>63</v>
      </c>
      <c r="K102" s="43">
        <v>2</v>
      </c>
      <c r="L102" s="18" t="s">
        <v>77</v>
      </c>
      <c r="M102" s="8">
        <v>4</v>
      </c>
      <c r="N102" s="8" t="s">
        <v>39</v>
      </c>
      <c r="O102" s="8" t="s">
        <v>1177</v>
      </c>
      <c r="P102" s="8" t="s">
        <v>54</v>
      </c>
      <c r="Q102" s="8">
        <v>0</v>
      </c>
      <c r="R102" s="8" t="s">
        <v>72</v>
      </c>
      <c r="S102" s="36">
        <v>5500000</v>
      </c>
      <c r="T102" s="5">
        <f t="shared" si="6"/>
        <v>22000000</v>
      </c>
      <c r="U102" s="5">
        <f>T102</f>
        <v>22000000</v>
      </c>
      <c r="V102" s="18" t="s">
        <v>42</v>
      </c>
      <c r="W102" s="5" t="s">
        <v>43</v>
      </c>
      <c r="X102" s="8" t="s">
        <v>140</v>
      </c>
      <c r="Y102" s="8">
        <v>5111178</v>
      </c>
      <c r="Z102" s="8" t="s">
        <v>141</v>
      </c>
      <c r="AA102" s="8"/>
      <c r="AB102" s="8" t="s">
        <v>133</v>
      </c>
      <c r="AC102" s="8" t="s">
        <v>986</v>
      </c>
      <c r="AD102" s="8" t="s">
        <v>399</v>
      </c>
      <c r="AE102" s="18"/>
      <c r="AF102" s="18"/>
    </row>
    <row r="103" spans="1:32" s="35" customFormat="1" ht="115.5" hidden="1" x14ac:dyDescent="0.25">
      <c r="A103" s="18" t="s">
        <v>787</v>
      </c>
      <c r="B103" s="8" t="s">
        <v>133</v>
      </c>
      <c r="C103" s="34">
        <v>117</v>
      </c>
      <c r="D103" s="8" t="s">
        <v>148</v>
      </c>
      <c r="E103" s="8"/>
      <c r="F103" s="8"/>
      <c r="G103" s="8" t="s">
        <v>1113</v>
      </c>
      <c r="H103" s="8" t="s">
        <v>35</v>
      </c>
      <c r="I103" s="8" t="s">
        <v>52</v>
      </c>
      <c r="J103" s="18" t="s">
        <v>63</v>
      </c>
      <c r="K103" s="43">
        <v>2</v>
      </c>
      <c r="L103" s="18" t="s">
        <v>77</v>
      </c>
      <c r="M103" s="8">
        <v>4</v>
      </c>
      <c r="N103" s="8" t="s">
        <v>39</v>
      </c>
      <c r="O103" s="8" t="s">
        <v>1177</v>
      </c>
      <c r="P103" s="8" t="s">
        <v>54</v>
      </c>
      <c r="Q103" s="8">
        <v>0</v>
      </c>
      <c r="R103" s="8" t="s">
        <v>72</v>
      </c>
      <c r="S103" s="36">
        <v>7000000</v>
      </c>
      <c r="T103" s="5">
        <f t="shared" si="6"/>
        <v>28000000</v>
      </c>
      <c r="U103" s="5">
        <f>T103</f>
        <v>28000000</v>
      </c>
      <c r="V103" s="18" t="s">
        <v>42</v>
      </c>
      <c r="W103" s="5" t="s">
        <v>43</v>
      </c>
      <c r="X103" s="8" t="s">
        <v>140</v>
      </c>
      <c r="Y103" s="8">
        <v>5111181</v>
      </c>
      <c r="Z103" s="8" t="s">
        <v>141</v>
      </c>
      <c r="AA103" s="8"/>
      <c r="AB103" s="8" t="s">
        <v>133</v>
      </c>
      <c r="AC103" s="8" t="s">
        <v>986</v>
      </c>
      <c r="AD103" s="8" t="s">
        <v>399</v>
      </c>
      <c r="AE103" s="18"/>
      <c r="AF103" s="18"/>
    </row>
    <row r="104" spans="1:32" s="35" customFormat="1" ht="66" hidden="1" x14ac:dyDescent="0.25">
      <c r="A104" s="18" t="s">
        <v>788</v>
      </c>
      <c r="B104" s="8" t="s">
        <v>133</v>
      </c>
      <c r="C104" s="34">
        <v>118</v>
      </c>
      <c r="D104" s="8" t="s">
        <v>167</v>
      </c>
      <c r="E104" s="8"/>
      <c r="F104" s="8"/>
      <c r="G104" s="8" t="s">
        <v>1114</v>
      </c>
      <c r="H104" s="8" t="s">
        <v>44</v>
      </c>
      <c r="I104" s="8" t="s">
        <v>52</v>
      </c>
      <c r="J104" s="18" t="s">
        <v>63</v>
      </c>
      <c r="K104" s="43">
        <v>2</v>
      </c>
      <c r="L104" s="18" t="s">
        <v>77</v>
      </c>
      <c r="M104" s="8">
        <v>4</v>
      </c>
      <c r="N104" s="8" t="s">
        <v>39</v>
      </c>
      <c r="O104" s="8" t="s">
        <v>1177</v>
      </c>
      <c r="P104" s="8" t="s">
        <v>54</v>
      </c>
      <c r="Q104" s="8">
        <v>0</v>
      </c>
      <c r="R104" s="8" t="s">
        <v>72</v>
      </c>
      <c r="S104" s="36">
        <v>4000000</v>
      </c>
      <c r="T104" s="5">
        <f t="shared" si="6"/>
        <v>16000000</v>
      </c>
      <c r="U104" s="5">
        <f t="shared" ref="U104:U109" si="8">+T104</f>
        <v>16000000</v>
      </c>
      <c r="V104" s="18" t="s">
        <v>42</v>
      </c>
      <c r="W104" s="5" t="s">
        <v>43</v>
      </c>
      <c r="X104" s="8" t="s">
        <v>140</v>
      </c>
      <c r="Y104" s="8">
        <v>5111159</v>
      </c>
      <c r="Z104" s="8" t="s">
        <v>141</v>
      </c>
      <c r="AA104" s="8"/>
      <c r="AB104" s="8" t="s">
        <v>133</v>
      </c>
      <c r="AC104" s="8" t="s">
        <v>986</v>
      </c>
      <c r="AD104" s="8" t="s">
        <v>399</v>
      </c>
      <c r="AE104" s="18"/>
      <c r="AF104" s="18"/>
    </row>
    <row r="105" spans="1:32" s="35" customFormat="1" ht="115.5" hidden="1" x14ac:dyDescent="0.25">
      <c r="A105" s="18" t="s">
        <v>789</v>
      </c>
      <c r="B105" s="8" t="s">
        <v>133</v>
      </c>
      <c r="C105" s="34">
        <v>119</v>
      </c>
      <c r="D105" s="8">
        <v>81112300</v>
      </c>
      <c r="E105" s="8"/>
      <c r="F105" s="8"/>
      <c r="G105" s="8" t="s">
        <v>712</v>
      </c>
      <c r="H105" s="8" t="s">
        <v>44</v>
      </c>
      <c r="I105" s="8" t="s">
        <v>713</v>
      </c>
      <c r="J105" s="18" t="s">
        <v>37</v>
      </c>
      <c r="K105" s="43">
        <v>1</v>
      </c>
      <c r="L105" s="18" t="s">
        <v>66</v>
      </c>
      <c r="M105" s="8">
        <v>4</v>
      </c>
      <c r="N105" s="8" t="s">
        <v>39</v>
      </c>
      <c r="O105" s="8" t="s">
        <v>1177</v>
      </c>
      <c r="P105" s="8" t="s">
        <v>54</v>
      </c>
      <c r="Q105" s="8">
        <v>0</v>
      </c>
      <c r="R105" s="8" t="s">
        <v>72</v>
      </c>
      <c r="S105" s="36">
        <v>5500000</v>
      </c>
      <c r="T105" s="5">
        <f t="shared" si="6"/>
        <v>22000000</v>
      </c>
      <c r="U105" s="5">
        <f t="shared" si="8"/>
        <v>22000000</v>
      </c>
      <c r="V105" s="18" t="s">
        <v>42</v>
      </c>
      <c r="W105" s="5" t="s">
        <v>43</v>
      </c>
      <c r="X105" s="8" t="s">
        <v>140</v>
      </c>
      <c r="Y105" s="8">
        <v>5111164</v>
      </c>
      <c r="Z105" s="8" t="s">
        <v>141</v>
      </c>
      <c r="AA105" s="8"/>
      <c r="AB105" s="8" t="s">
        <v>133</v>
      </c>
      <c r="AC105" s="8" t="s">
        <v>986</v>
      </c>
      <c r="AD105" s="8" t="s">
        <v>399</v>
      </c>
      <c r="AE105" s="18"/>
      <c r="AF105" s="18"/>
    </row>
    <row r="106" spans="1:32" s="35" customFormat="1" ht="66" hidden="1" x14ac:dyDescent="0.25">
      <c r="A106" s="18" t="s">
        <v>790</v>
      </c>
      <c r="B106" s="8" t="s">
        <v>133</v>
      </c>
      <c r="C106" s="34">
        <v>120</v>
      </c>
      <c r="D106" s="8" t="s">
        <v>161</v>
      </c>
      <c r="E106" s="8"/>
      <c r="F106" s="8"/>
      <c r="G106" s="8" t="s">
        <v>1115</v>
      </c>
      <c r="H106" s="8" t="s">
        <v>44</v>
      </c>
      <c r="I106" s="8" t="s">
        <v>52</v>
      </c>
      <c r="J106" s="18" t="s">
        <v>63</v>
      </c>
      <c r="K106" s="43">
        <v>2</v>
      </c>
      <c r="L106" s="18" t="s">
        <v>77</v>
      </c>
      <c r="M106" s="8">
        <v>4</v>
      </c>
      <c r="N106" s="8" t="s">
        <v>39</v>
      </c>
      <c r="O106" s="8" t="s">
        <v>1177</v>
      </c>
      <c r="P106" s="8" t="s">
        <v>54</v>
      </c>
      <c r="Q106" s="8">
        <v>0</v>
      </c>
      <c r="R106" s="8" t="s">
        <v>72</v>
      </c>
      <c r="S106" s="36">
        <v>3500000</v>
      </c>
      <c r="T106" s="5">
        <f t="shared" si="6"/>
        <v>14000000</v>
      </c>
      <c r="U106" s="5">
        <f t="shared" si="8"/>
        <v>14000000</v>
      </c>
      <c r="V106" s="18" t="s">
        <v>42</v>
      </c>
      <c r="W106" s="5" t="s">
        <v>43</v>
      </c>
      <c r="X106" s="8" t="s">
        <v>140</v>
      </c>
      <c r="Y106" s="8">
        <v>5111174</v>
      </c>
      <c r="Z106" s="8" t="s">
        <v>141</v>
      </c>
      <c r="AA106" s="8"/>
      <c r="AB106" s="8" t="s">
        <v>133</v>
      </c>
      <c r="AC106" s="8" t="s">
        <v>986</v>
      </c>
      <c r="AD106" s="8" t="s">
        <v>399</v>
      </c>
      <c r="AE106" s="18"/>
      <c r="AF106" s="18"/>
    </row>
    <row r="107" spans="1:32" s="35" customFormat="1" ht="66" hidden="1" x14ac:dyDescent="0.25">
      <c r="A107" s="18" t="s">
        <v>791</v>
      </c>
      <c r="B107" s="8" t="s">
        <v>133</v>
      </c>
      <c r="C107" s="34">
        <v>121</v>
      </c>
      <c r="D107" s="8" t="s">
        <v>1063</v>
      </c>
      <c r="E107" s="8"/>
      <c r="F107" s="8"/>
      <c r="G107" s="8" t="s">
        <v>1116</v>
      </c>
      <c r="H107" s="8" t="s">
        <v>44</v>
      </c>
      <c r="I107" s="8" t="s">
        <v>714</v>
      </c>
      <c r="J107" s="18" t="s">
        <v>37</v>
      </c>
      <c r="K107" s="43">
        <v>1</v>
      </c>
      <c r="L107" s="18" t="s">
        <v>66</v>
      </c>
      <c r="M107" s="8">
        <v>4</v>
      </c>
      <c r="N107" s="8" t="s">
        <v>39</v>
      </c>
      <c r="O107" s="8" t="s">
        <v>1177</v>
      </c>
      <c r="P107" s="8" t="s">
        <v>54</v>
      </c>
      <c r="Q107" s="8">
        <v>0</v>
      </c>
      <c r="R107" s="8" t="s">
        <v>72</v>
      </c>
      <c r="S107" s="36">
        <v>4500000</v>
      </c>
      <c r="T107" s="5">
        <f t="shared" si="6"/>
        <v>18000000</v>
      </c>
      <c r="U107" s="5">
        <f t="shared" si="8"/>
        <v>18000000</v>
      </c>
      <c r="V107" s="18" t="s">
        <v>42</v>
      </c>
      <c r="W107" s="5" t="s">
        <v>43</v>
      </c>
      <c r="X107" s="8" t="s">
        <v>140</v>
      </c>
      <c r="Y107" s="8">
        <v>5111188</v>
      </c>
      <c r="Z107" s="8" t="s">
        <v>141</v>
      </c>
      <c r="AA107" s="8"/>
      <c r="AB107" s="8" t="s">
        <v>133</v>
      </c>
      <c r="AC107" s="8" t="s">
        <v>986</v>
      </c>
      <c r="AD107" s="8" t="s">
        <v>399</v>
      </c>
      <c r="AE107" s="18"/>
      <c r="AF107" s="18"/>
    </row>
    <row r="108" spans="1:32" s="35" customFormat="1" ht="82.5" hidden="1" x14ac:dyDescent="0.25">
      <c r="A108" s="18" t="s">
        <v>792</v>
      </c>
      <c r="B108" s="8" t="s">
        <v>133</v>
      </c>
      <c r="C108" s="34">
        <v>122</v>
      </c>
      <c r="D108" s="8" t="s">
        <v>1064</v>
      </c>
      <c r="E108" s="8"/>
      <c r="F108" s="8"/>
      <c r="G108" s="8" t="s">
        <v>1117</v>
      </c>
      <c r="H108" s="8" t="s">
        <v>44</v>
      </c>
      <c r="I108" s="8" t="s">
        <v>715</v>
      </c>
      <c r="J108" s="18" t="s">
        <v>37</v>
      </c>
      <c r="K108" s="43">
        <v>1</v>
      </c>
      <c r="L108" s="18" t="s">
        <v>66</v>
      </c>
      <c r="M108" s="8">
        <v>4</v>
      </c>
      <c r="N108" s="8" t="s">
        <v>39</v>
      </c>
      <c r="O108" s="8" t="s">
        <v>1177</v>
      </c>
      <c r="P108" s="8" t="s">
        <v>54</v>
      </c>
      <c r="Q108" s="8">
        <v>0</v>
      </c>
      <c r="R108" s="8" t="s">
        <v>72</v>
      </c>
      <c r="S108" s="36">
        <v>3500000</v>
      </c>
      <c r="T108" s="5">
        <f t="shared" si="6"/>
        <v>14000000</v>
      </c>
      <c r="U108" s="5">
        <f t="shared" si="8"/>
        <v>14000000</v>
      </c>
      <c r="V108" s="18" t="s">
        <v>42</v>
      </c>
      <c r="W108" s="5" t="s">
        <v>43</v>
      </c>
      <c r="X108" s="8" t="s">
        <v>140</v>
      </c>
      <c r="Y108" s="8">
        <v>5111189</v>
      </c>
      <c r="Z108" s="8" t="s">
        <v>141</v>
      </c>
      <c r="AA108" s="8"/>
      <c r="AB108" s="8" t="s">
        <v>133</v>
      </c>
      <c r="AC108" s="8" t="s">
        <v>986</v>
      </c>
      <c r="AD108" s="8" t="s">
        <v>399</v>
      </c>
      <c r="AE108" s="18"/>
      <c r="AF108" s="18"/>
    </row>
    <row r="109" spans="1:32" s="35" customFormat="1" ht="99" hidden="1" x14ac:dyDescent="0.25">
      <c r="A109" s="18" t="s">
        <v>793</v>
      </c>
      <c r="B109" s="8" t="s">
        <v>133</v>
      </c>
      <c r="C109" s="34">
        <v>123</v>
      </c>
      <c r="D109" s="8" t="s">
        <v>161</v>
      </c>
      <c r="E109" s="8"/>
      <c r="F109" s="8"/>
      <c r="G109" s="8" t="s">
        <v>1118</v>
      </c>
      <c r="H109" s="8" t="s">
        <v>44</v>
      </c>
      <c r="I109" s="8" t="s">
        <v>52</v>
      </c>
      <c r="J109" s="18" t="s">
        <v>63</v>
      </c>
      <c r="K109" s="43">
        <v>2</v>
      </c>
      <c r="L109" s="18" t="s">
        <v>77</v>
      </c>
      <c r="M109" s="8">
        <v>4</v>
      </c>
      <c r="N109" s="8" t="s">
        <v>39</v>
      </c>
      <c r="O109" s="8" t="s">
        <v>1177</v>
      </c>
      <c r="P109" s="8" t="s">
        <v>54</v>
      </c>
      <c r="Q109" s="8">
        <v>0</v>
      </c>
      <c r="R109" s="8" t="s">
        <v>72</v>
      </c>
      <c r="S109" s="36">
        <v>3500000</v>
      </c>
      <c r="T109" s="5">
        <f t="shared" si="6"/>
        <v>14000000</v>
      </c>
      <c r="U109" s="5">
        <f t="shared" si="8"/>
        <v>14000000</v>
      </c>
      <c r="V109" s="18" t="s">
        <v>42</v>
      </c>
      <c r="W109" s="5" t="s">
        <v>43</v>
      </c>
      <c r="X109" s="8" t="s">
        <v>140</v>
      </c>
      <c r="Y109" s="8">
        <v>5111190</v>
      </c>
      <c r="Z109" s="8" t="s">
        <v>141</v>
      </c>
      <c r="AA109" s="8"/>
      <c r="AB109" s="8" t="s">
        <v>133</v>
      </c>
      <c r="AC109" s="8" t="s">
        <v>986</v>
      </c>
      <c r="AD109" s="8" t="s">
        <v>399</v>
      </c>
      <c r="AE109" s="18"/>
      <c r="AF109" s="18"/>
    </row>
    <row r="110" spans="1:32" s="6" customFormat="1" ht="129" hidden="1" customHeight="1" x14ac:dyDescent="0.3">
      <c r="A110" s="18" t="s">
        <v>1085</v>
      </c>
      <c r="B110" s="8" t="s">
        <v>133</v>
      </c>
      <c r="C110" s="34">
        <v>153</v>
      </c>
      <c r="D110" s="2" t="s">
        <v>1164</v>
      </c>
      <c r="E110" s="8"/>
      <c r="F110" s="8"/>
      <c r="G110" s="8" t="s">
        <v>1104</v>
      </c>
      <c r="H110" s="8" t="s">
        <v>35</v>
      </c>
      <c r="I110" s="8"/>
      <c r="J110" s="8" t="s">
        <v>37</v>
      </c>
      <c r="K110" s="41">
        <v>1</v>
      </c>
      <c r="L110" s="18" t="s">
        <v>66</v>
      </c>
      <c r="M110" s="8">
        <v>4</v>
      </c>
      <c r="N110" s="8" t="s">
        <v>39</v>
      </c>
      <c r="O110" s="8" t="s">
        <v>1177</v>
      </c>
      <c r="P110" s="8" t="s">
        <v>54</v>
      </c>
      <c r="Q110" s="8">
        <v>0</v>
      </c>
      <c r="R110" s="8" t="s">
        <v>72</v>
      </c>
      <c r="S110" s="36">
        <v>10000000</v>
      </c>
      <c r="T110" s="14">
        <f>S110*M110</f>
        <v>40000000</v>
      </c>
      <c r="U110" s="5">
        <f>+T110</f>
        <v>40000000</v>
      </c>
      <c r="V110" s="5" t="s">
        <v>42</v>
      </c>
      <c r="W110" s="8" t="s">
        <v>43</v>
      </c>
      <c r="X110" s="8" t="s">
        <v>49</v>
      </c>
      <c r="Y110" s="8">
        <v>5111150</v>
      </c>
      <c r="Z110" s="9" t="s">
        <v>425</v>
      </c>
      <c r="AA110" s="7"/>
      <c r="AB110" s="8" t="s">
        <v>48</v>
      </c>
      <c r="AC110" s="8" t="s">
        <v>986</v>
      </c>
      <c r="AD110" s="8" t="s">
        <v>399</v>
      </c>
      <c r="AE110" s="8"/>
      <c r="AF110" s="8"/>
    </row>
    <row r="111" spans="1:32" ht="178.5" hidden="1" customHeight="1" x14ac:dyDescent="0.25">
      <c r="A111" s="8" t="s">
        <v>887</v>
      </c>
      <c r="B111" s="8" t="s">
        <v>146</v>
      </c>
      <c r="C111" s="34">
        <v>201</v>
      </c>
      <c r="D111" s="8" t="s">
        <v>142</v>
      </c>
      <c r="E111" s="8"/>
      <c r="F111" s="8"/>
      <c r="G111" s="8" t="s">
        <v>486</v>
      </c>
      <c r="H111" s="8" t="s">
        <v>35</v>
      </c>
      <c r="I111" s="8" t="s">
        <v>267</v>
      </c>
      <c r="J111" s="8" t="s">
        <v>37</v>
      </c>
      <c r="K111" s="41">
        <v>1</v>
      </c>
      <c r="L111" s="8" t="s">
        <v>66</v>
      </c>
      <c r="M111" s="8">
        <v>4</v>
      </c>
      <c r="N111" s="8" t="s">
        <v>39</v>
      </c>
      <c r="O111" s="8" t="s">
        <v>1177</v>
      </c>
      <c r="P111" s="8" t="s">
        <v>40</v>
      </c>
      <c r="Q111" s="8">
        <v>1</v>
      </c>
      <c r="R111" s="8" t="s">
        <v>41</v>
      </c>
      <c r="S111" s="5">
        <v>7000000</v>
      </c>
      <c r="T111" s="5">
        <f t="shared" ref="T111:T116" si="9">+M111*S111</f>
        <v>28000000</v>
      </c>
      <c r="U111" s="52">
        <f t="shared" ref="U111:U115" si="10">+T111</f>
        <v>28000000</v>
      </c>
      <c r="V111" s="8" t="s">
        <v>42</v>
      </c>
      <c r="W111" s="8" t="s">
        <v>43</v>
      </c>
      <c r="X111" s="8" t="s">
        <v>414</v>
      </c>
      <c r="Y111" s="8">
        <v>5111150</v>
      </c>
      <c r="Z111" s="7" t="s">
        <v>1185</v>
      </c>
      <c r="AA111" s="8"/>
      <c r="AB111" s="8" t="s">
        <v>146</v>
      </c>
      <c r="AC111" s="8" t="s">
        <v>405</v>
      </c>
      <c r="AD111" s="8" t="s">
        <v>399</v>
      </c>
      <c r="AE111" s="8"/>
      <c r="AF111" s="8"/>
    </row>
    <row r="112" spans="1:32" ht="145.5" hidden="1" customHeight="1" x14ac:dyDescent="0.25">
      <c r="A112" s="8" t="s">
        <v>888</v>
      </c>
      <c r="B112" s="8" t="s">
        <v>146</v>
      </c>
      <c r="C112" s="34">
        <v>202</v>
      </c>
      <c r="D112" s="8" t="s">
        <v>1071</v>
      </c>
      <c r="E112" s="8"/>
      <c r="F112" s="8"/>
      <c r="G112" s="8" t="s">
        <v>1223</v>
      </c>
      <c r="H112" s="8" t="s">
        <v>35</v>
      </c>
      <c r="I112" s="8" t="s">
        <v>268</v>
      </c>
      <c r="J112" s="8" t="s">
        <v>37</v>
      </c>
      <c r="K112" s="41">
        <v>1</v>
      </c>
      <c r="L112" s="8" t="s">
        <v>66</v>
      </c>
      <c r="M112" s="8">
        <v>4</v>
      </c>
      <c r="N112" s="8" t="s">
        <v>39</v>
      </c>
      <c r="O112" s="8" t="s">
        <v>1177</v>
      </c>
      <c r="P112" s="8" t="s">
        <v>54</v>
      </c>
      <c r="Q112" s="8">
        <v>0</v>
      </c>
      <c r="R112" s="8" t="s">
        <v>72</v>
      </c>
      <c r="S112" s="5">
        <v>7000000</v>
      </c>
      <c r="T112" s="5">
        <f t="shared" si="9"/>
        <v>28000000</v>
      </c>
      <c r="U112" s="5">
        <f t="shared" si="10"/>
        <v>28000000</v>
      </c>
      <c r="V112" s="8" t="s">
        <v>42</v>
      </c>
      <c r="W112" s="8" t="s">
        <v>43</v>
      </c>
      <c r="X112" s="8" t="s">
        <v>973</v>
      </c>
      <c r="Y112" s="8">
        <v>5111150</v>
      </c>
      <c r="Z112" s="9" t="s">
        <v>974</v>
      </c>
      <c r="AA112" s="8"/>
      <c r="AB112" s="8" t="s">
        <v>146</v>
      </c>
      <c r="AC112" s="8" t="s">
        <v>985</v>
      </c>
      <c r="AD112" s="8" t="s">
        <v>399</v>
      </c>
      <c r="AE112" s="8"/>
      <c r="AF112" s="8"/>
    </row>
    <row r="113" spans="1:32" ht="175.5" hidden="1" customHeight="1" x14ac:dyDescent="0.25">
      <c r="A113" s="8" t="s">
        <v>889</v>
      </c>
      <c r="B113" s="8" t="s">
        <v>146</v>
      </c>
      <c r="C113" s="34">
        <v>203</v>
      </c>
      <c r="D113" s="8" t="s">
        <v>1071</v>
      </c>
      <c r="E113" s="8"/>
      <c r="F113" s="8"/>
      <c r="G113" s="8" t="s">
        <v>487</v>
      </c>
      <c r="H113" s="8" t="s">
        <v>35</v>
      </c>
      <c r="I113" s="8" t="s">
        <v>143</v>
      </c>
      <c r="J113" s="8" t="s">
        <v>37</v>
      </c>
      <c r="K113" s="41">
        <v>1</v>
      </c>
      <c r="L113" s="8" t="s">
        <v>66</v>
      </c>
      <c r="M113" s="8">
        <v>4</v>
      </c>
      <c r="N113" s="8" t="s">
        <v>39</v>
      </c>
      <c r="O113" s="8" t="s">
        <v>1177</v>
      </c>
      <c r="P113" s="8" t="s">
        <v>40</v>
      </c>
      <c r="Q113" s="8">
        <v>1</v>
      </c>
      <c r="R113" s="8" t="s">
        <v>41</v>
      </c>
      <c r="S113" s="5">
        <v>12000000</v>
      </c>
      <c r="T113" s="5">
        <f t="shared" si="9"/>
        <v>48000000</v>
      </c>
      <c r="U113" s="52">
        <f t="shared" si="10"/>
        <v>48000000</v>
      </c>
      <c r="V113" s="8" t="s">
        <v>42</v>
      </c>
      <c r="W113" s="8" t="s">
        <v>43</v>
      </c>
      <c r="X113" s="8" t="s">
        <v>1110</v>
      </c>
      <c r="Y113" s="8">
        <v>5111150</v>
      </c>
      <c r="Z113" s="9" t="s">
        <v>1111</v>
      </c>
      <c r="AA113" s="8"/>
      <c r="AB113" s="8" t="s">
        <v>146</v>
      </c>
      <c r="AC113" s="8" t="s">
        <v>405</v>
      </c>
      <c r="AD113" s="8" t="s">
        <v>399</v>
      </c>
      <c r="AE113" s="8"/>
      <c r="AF113" s="8"/>
    </row>
    <row r="114" spans="1:32" ht="160.5" hidden="1" customHeight="1" x14ac:dyDescent="0.25">
      <c r="A114" s="8" t="s">
        <v>890</v>
      </c>
      <c r="B114" s="8" t="s">
        <v>146</v>
      </c>
      <c r="C114" s="34">
        <v>204</v>
      </c>
      <c r="D114" s="8" t="s">
        <v>1071</v>
      </c>
      <c r="E114" s="8"/>
      <c r="F114" s="8"/>
      <c r="G114" s="8" t="s">
        <v>488</v>
      </c>
      <c r="H114" s="8" t="s">
        <v>35</v>
      </c>
      <c r="I114" s="8" t="s">
        <v>269</v>
      </c>
      <c r="J114" s="8" t="s">
        <v>37</v>
      </c>
      <c r="K114" s="41">
        <v>1</v>
      </c>
      <c r="L114" s="8" t="s">
        <v>66</v>
      </c>
      <c r="M114" s="8">
        <v>4</v>
      </c>
      <c r="N114" s="8" t="s">
        <v>39</v>
      </c>
      <c r="O114" s="8" t="s">
        <v>1177</v>
      </c>
      <c r="P114" s="8" t="s">
        <v>40</v>
      </c>
      <c r="Q114" s="8">
        <v>1</v>
      </c>
      <c r="R114" s="8" t="s">
        <v>41</v>
      </c>
      <c r="S114" s="5">
        <v>8000000</v>
      </c>
      <c r="T114" s="5">
        <f t="shared" si="9"/>
        <v>32000000</v>
      </c>
      <c r="U114" s="52">
        <f t="shared" si="10"/>
        <v>32000000</v>
      </c>
      <c r="V114" s="8" t="s">
        <v>42</v>
      </c>
      <c r="W114" s="8" t="s">
        <v>43</v>
      </c>
      <c r="X114" s="8" t="s">
        <v>352</v>
      </c>
      <c r="Y114" s="8">
        <v>5111150</v>
      </c>
      <c r="Z114" s="7" t="s">
        <v>393</v>
      </c>
      <c r="AA114" s="8"/>
      <c r="AB114" s="8" t="s">
        <v>146</v>
      </c>
      <c r="AC114" s="8" t="s">
        <v>405</v>
      </c>
      <c r="AD114" s="8" t="s">
        <v>399</v>
      </c>
      <c r="AE114" s="8"/>
      <c r="AF114" s="8"/>
    </row>
    <row r="115" spans="1:32" ht="112.5" hidden="1" customHeight="1" x14ac:dyDescent="0.25">
      <c r="A115" s="8" t="s">
        <v>891</v>
      </c>
      <c r="B115" s="8" t="s">
        <v>146</v>
      </c>
      <c r="C115" s="34">
        <v>205</v>
      </c>
      <c r="D115" s="8" t="s">
        <v>1071</v>
      </c>
      <c r="E115" s="8"/>
      <c r="F115" s="8"/>
      <c r="G115" s="8" t="s">
        <v>489</v>
      </c>
      <c r="H115" s="8" t="s">
        <v>35</v>
      </c>
      <c r="I115" s="8" t="s">
        <v>270</v>
      </c>
      <c r="J115" s="8" t="s">
        <v>37</v>
      </c>
      <c r="K115" s="41">
        <v>1</v>
      </c>
      <c r="L115" s="8" t="s">
        <v>66</v>
      </c>
      <c r="M115" s="8">
        <v>4</v>
      </c>
      <c r="N115" s="8" t="s">
        <v>39</v>
      </c>
      <c r="O115" s="8" t="s">
        <v>1177</v>
      </c>
      <c r="P115" s="8" t="s">
        <v>40</v>
      </c>
      <c r="Q115" s="8">
        <v>1</v>
      </c>
      <c r="R115" s="8" t="s">
        <v>41</v>
      </c>
      <c r="S115" s="5">
        <v>7000000</v>
      </c>
      <c r="T115" s="5">
        <f t="shared" si="9"/>
        <v>28000000</v>
      </c>
      <c r="U115" s="52">
        <f t="shared" si="10"/>
        <v>28000000</v>
      </c>
      <c r="V115" s="8" t="s">
        <v>42</v>
      </c>
      <c r="W115" s="8" t="s">
        <v>43</v>
      </c>
      <c r="X115" s="8" t="s">
        <v>352</v>
      </c>
      <c r="Y115" s="8">
        <v>5111150</v>
      </c>
      <c r="Z115" s="7" t="s">
        <v>393</v>
      </c>
      <c r="AA115" s="8"/>
      <c r="AB115" s="8" t="s">
        <v>146</v>
      </c>
      <c r="AC115" s="8" t="s">
        <v>405</v>
      </c>
      <c r="AD115" s="8" t="s">
        <v>399</v>
      </c>
      <c r="AE115" s="8"/>
      <c r="AF115" s="8"/>
    </row>
    <row r="116" spans="1:32" ht="132" hidden="1" x14ac:dyDescent="0.25">
      <c r="A116" s="8" t="s">
        <v>926</v>
      </c>
      <c r="B116" s="8" t="s">
        <v>146</v>
      </c>
      <c r="C116" s="34">
        <v>240</v>
      </c>
      <c r="D116" s="8" t="s">
        <v>1072</v>
      </c>
      <c r="E116" s="8"/>
      <c r="F116" s="8"/>
      <c r="G116" s="8" t="s">
        <v>1224</v>
      </c>
      <c r="H116" s="8" t="s">
        <v>35</v>
      </c>
      <c r="I116" s="8" t="s">
        <v>353</v>
      </c>
      <c r="J116" s="8" t="s">
        <v>37</v>
      </c>
      <c r="K116" s="41">
        <v>1</v>
      </c>
      <c r="L116" s="8" t="s">
        <v>66</v>
      </c>
      <c r="M116" s="8">
        <v>4</v>
      </c>
      <c r="N116" s="8" t="s">
        <v>39</v>
      </c>
      <c r="O116" s="8" t="s">
        <v>1177</v>
      </c>
      <c r="P116" s="8" t="s">
        <v>54</v>
      </c>
      <c r="Q116" s="8">
        <v>0</v>
      </c>
      <c r="R116" s="8" t="s">
        <v>72</v>
      </c>
      <c r="S116" s="5">
        <v>7000000</v>
      </c>
      <c r="T116" s="5">
        <f t="shared" si="9"/>
        <v>28000000</v>
      </c>
      <c r="U116" s="5">
        <f t="shared" ref="U116" si="11">+T116</f>
        <v>28000000</v>
      </c>
      <c r="V116" s="8" t="s">
        <v>42</v>
      </c>
      <c r="W116" s="8" t="s">
        <v>43</v>
      </c>
      <c r="X116" s="8" t="s">
        <v>397</v>
      </c>
      <c r="Y116" s="8">
        <v>5111150</v>
      </c>
      <c r="Z116" s="9" t="s">
        <v>398</v>
      </c>
      <c r="AA116" s="2"/>
      <c r="AB116" s="8" t="s">
        <v>146</v>
      </c>
      <c r="AC116" s="8" t="s">
        <v>985</v>
      </c>
      <c r="AD116" s="8" t="s">
        <v>399</v>
      </c>
      <c r="AE116" s="8"/>
      <c r="AF116" s="8"/>
    </row>
    <row r="117" spans="1:32" ht="115.5" hidden="1" x14ac:dyDescent="0.25">
      <c r="A117" s="8" t="s">
        <v>939</v>
      </c>
      <c r="B117" s="8" t="s">
        <v>146</v>
      </c>
      <c r="C117" s="34">
        <v>256</v>
      </c>
      <c r="D117" s="8" t="s">
        <v>1073</v>
      </c>
      <c r="E117" s="8"/>
      <c r="F117" s="8"/>
      <c r="G117" s="8" t="s">
        <v>971</v>
      </c>
      <c r="H117" s="8" t="s">
        <v>44</v>
      </c>
      <c r="I117" s="8" t="s">
        <v>52</v>
      </c>
      <c r="J117" s="8" t="s">
        <v>63</v>
      </c>
      <c r="K117" s="41">
        <v>2</v>
      </c>
      <c r="L117" s="8" t="s">
        <v>38</v>
      </c>
      <c r="M117" s="8">
        <v>10</v>
      </c>
      <c r="N117" s="8" t="s">
        <v>39</v>
      </c>
      <c r="O117" s="8" t="s">
        <v>1177</v>
      </c>
      <c r="P117" s="8" t="s">
        <v>54</v>
      </c>
      <c r="Q117" s="8">
        <v>0</v>
      </c>
      <c r="R117" s="8" t="s">
        <v>72</v>
      </c>
      <c r="S117" s="5">
        <v>2500000</v>
      </c>
      <c r="T117" s="5">
        <f t="shared" ref="T117:T122" si="12">+M117*S117</f>
        <v>25000000</v>
      </c>
      <c r="U117" s="5">
        <f t="shared" ref="U117:U146" si="13">+T117</f>
        <v>25000000</v>
      </c>
      <c r="V117" s="8" t="s">
        <v>42</v>
      </c>
      <c r="W117" s="8" t="s">
        <v>43</v>
      </c>
      <c r="X117" s="8" t="s">
        <v>353</v>
      </c>
      <c r="Y117" s="8">
        <v>5111150</v>
      </c>
      <c r="Z117" s="9" t="s">
        <v>400</v>
      </c>
      <c r="AA117" s="8"/>
      <c r="AB117" s="8" t="s">
        <v>146</v>
      </c>
      <c r="AC117" s="8" t="s">
        <v>985</v>
      </c>
      <c r="AD117" s="8" t="s">
        <v>399</v>
      </c>
      <c r="AE117" s="8"/>
      <c r="AF117" s="8"/>
    </row>
    <row r="118" spans="1:32" ht="99" hidden="1" x14ac:dyDescent="0.25">
      <c r="A118" s="8" t="s">
        <v>943</v>
      </c>
      <c r="B118" s="8" t="s">
        <v>146</v>
      </c>
      <c r="C118" s="34">
        <v>260</v>
      </c>
      <c r="D118" s="8" t="s">
        <v>1075</v>
      </c>
      <c r="E118" s="8"/>
      <c r="F118" s="8"/>
      <c r="G118" s="8" t="s">
        <v>497</v>
      </c>
      <c r="H118" s="8" t="s">
        <v>35</v>
      </c>
      <c r="I118" s="8" t="s">
        <v>1148</v>
      </c>
      <c r="J118" s="8" t="s">
        <v>37</v>
      </c>
      <c r="K118" s="41">
        <v>1</v>
      </c>
      <c r="L118" s="8" t="s">
        <v>66</v>
      </c>
      <c r="M118" s="8">
        <v>4</v>
      </c>
      <c r="N118" s="8" t="s">
        <v>39</v>
      </c>
      <c r="O118" s="8" t="s">
        <v>1177</v>
      </c>
      <c r="P118" s="8" t="s">
        <v>54</v>
      </c>
      <c r="Q118" s="8">
        <v>0</v>
      </c>
      <c r="R118" s="8" t="s">
        <v>72</v>
      </c>
      <c r="S118" s="5">
        <v>7000000</v>
      </c>
      <c r="T118" s="5">
        <f t="shared" si="12"/>
        <v>28000000</v>
      </c>
      <c r="U118" s="5">
        <f t="shared" si="13"/>
        <v>28000000</v>
      </c>
      <c r="V118" s="8" t="s">
        <v>42</v>
      </c>
      <c r="W118" s="8" t="s">
        <v>43</v>
      </c>
      <c r="X118" s="8" t="s">
        <v>493</v>
      </c>
      <c r="Y118" s="8">
        <v>5111150</v>
      </c>
      <c r="Z118" s="9" t="s">
        <v>494</v>
      </c>
      <c r="AA118" s="8"/>
      <c r="AB118" s="8" t="s">
        <v>146</v>
      </c>
      <c r="AC118" s="8" t="s">
        <v>985</v>
      </c>
      <c r="AD118" s="8" t="s">
        <v>399</v>
      </c>
      <c r="AE118" s="8"/>
      <c r="AF118" s="8"/>
    </row>
    <row r="119" spans="1:32" ht="82.5" hidden="1" x14ac:dyDescent="0.25">
      <c r="A119" s="8" t="s">
        <v>944</v>
      </c>
      <c r="B119" s="8" t="s">
        <v>146</v>
      </c>
      <c r="C119" s="34">
        <v>261</v>
      </c>
      <c r="D119" s="8" t="s">
        <v>1076</v>
      </c>
      <c r="E119" s="8"/>
      <c r="F119" s="8"/>
      <c r="G119" s="8" t="s">
        <v>837</v>
      </c>
      <c r="H119" s="8" t="s">
        <v>35</v>
      </c>
      <c r="I119" s="8" t="s">
        <v>52</v>
      </c>
      <c r="J119" s="8" t="s">
        <v>37</v>
      </c>
      <c r="K119" s="41">
        <v>1</v>
      </c>
      <c r="L119" s="8" t="s">
        <v>66</v>
      </c>
      <c r="M119" s="8">
        <v>4</v>
      </c>
      <c r="N119" s="8" t="s">
        <v>39</v>
      </c>
      <c r="O119" s="8" t="s">
        <v>1177</v>
      </c>
      <c r="P119" s="8" t="s">
        <v>54</v>
      </c>
      <c r="Q119" s="8">
        <v>0</v>
      </c>
      <c r="R119" s="8" t="s">
        <v>72</v>
      </c>
      <c r="S119" s="5">
        <v>7000000</v>
      </c>
      <c r="T119" s="5">
        <f t="shared" si="12"/>
        <v>28000000</v>
      </c>
      <c r="U119" s="5">
        <f t="shared" si="13"/>
        <v>28000000</v>
      </c>
      <c r="V119" s="8" t="s">
        <v>42</v>
      </c>
      <c r="W119" s="8" t="s">
        <v>43</v>
      </c>
      <c r="X119" s="8" t="s">
        <v>493</v>
      </c>
      <c r="Y119" s="8">
        <v>5111150</v>
      </c>
      <c r="Z119" s="9" t="s">
        <v>494</v>
      </c>
      <c r="AA119" s="8"/>
      <c r="AB119" s="8" t="s">
        <v>146</v>
      </c>
      <c r="AC119" s="8" t="s">
        <v>985</v>
      </c>
      <c r="AD119" s="8" t="s">
        <v>399</v>
      </c>
      <c r="AE119" s="8"/>
      <c r="AF119" s="8"/>
    </row>
    <row r="120" spans="1:32" ht="82.5" hidden="1" x14ac:dyDescent="0.25">
      <c r="A120" s="8" t="s">
        <v>945</v>
      </c>
      <c r="B120" s="8" t="s">
        <v>146</v>
      </c>
      <c r="C120" s="34">
        <v>262</v>
      </c>
      <c r="D120" s="8">
        <v>80161500</v>
      </c>
      <c r="E120" s="8"/>
      <c r="F120" s="8"/>
      <c r="G120" s="8" t="s">
        <v>498</v>
      </c>
      <c r="H120" s="8" t="s">
        <v>44</v>
      </c>
      <c r="I120" s="8" t="s">
        <v>1149</v>
      </c>
      <c r="J120" s="8" t="s">
        <v>37</v>
      </c>
      <c r="K120" s="41">
        <v>1</v>
      </c>
      <c r="L120" s="8" t="s">
        <v>66</v>
      </c>
      <c r="M120" s="8">
        <v>4</v>
      </c>
      <c r="N120" s="8" t="s">
        <v>39</v>
      </c>
      <c r="O120" s="8" t="s">
        <v>1177</v>
      </c>
      <c r="P120" s="8" t="s">
        <v>54</v>
      </c>
      <c r="Q120" s="8">
        <v>0</v>
      </c>
      <c r="R120" s="8" t="s">
        <v>72</v>
      </c>
      <c r="S120" s="5">
        <v>5500000</v>
      </c>
      <c r="T120" s="5">
        <f t="shared" si="12"/>
        <v>22000000</v>
      </c>
      <c r="U120" s="5">
        <f t="shared" si="13"/>
        <v>22000000</v>
      </c>
      <c r="V120" s="8" t="s">
        <v>42</v>
      </c>
      <c r="W120" s="8" t="s">
        <v>43</v>
      </c>
      <c r="X120" s="8" t="s">
        <v>397</v>
      </c>
      <c r="Y120" s="8">
        <v>5111150</v>
      </c>
      <c r="Z120" s="9" t="s">
        <v>398</v>
      </c>
      <c r="AA120" s="8"/>
      <c r="AB120" s="8" t="s">
        <v>146</v>
      </c>
      <c r="AC120" s="8" t="s">
        <v>985</v>
      </c>
      <c r="AD120" s="8" t="s">
        <v>399</v>
      </c>
      <c r="AE120" s="8"/>
      <c r="AF120" s="8"/>
    </row>
    <row r="121" spans="1:32" ht="99" hidden="1" x14ac:dyDescent="0.25">
      <c r="A121" s="8" t="s">
        <v>946</v>
      </c>
      <c r="B121" s="8" t="s">
        <v>146</v>
      </c>
      <c r="C121" s="34">
        <v>263</v>
      </c>
      <c r="D121" s="8" t="s">
        <v>1075</v>
      </c>
      <c r="E121" s="8"/>
      <c r="F121" s="8"/>
      <c r="G121" s="8" t="s">
        <v>838</v>
      </c>
      <c r="H121" s="8" t="s">
        <v>35</v>
      </c>
      <c r="I121" s="8" t="s">
        <v>1150</v>
      </c>
      <c r="J121" s="8" t="s">
        <v>37</v>
      </c>
      <c r="K121" s="41">
        <v>1</v>
      </c>
      <c r="L121" s="8" t="s">
        <v>66</v>
      </c>
      <c r="M121" s="8">
        <v>4</v>
      </c>
      <c r="N121" s="8" t="s">
        <v>39</v>
      </c>
      <c r="O121" s="8" t="s">
        <v>1177</v>
      </c>
      <c r="P121" s="8" t="s">
        <v>54</v>
      </c>
      <c r="Q121" s="8">
        <v>0</v>
      </c>
      <c r="R121" s="8" t="s">
        <v>72</v>
      </c>
      <c r="S121" s="5">
        <v>4000000</v>
      </c>
      <c r="T121" s="5">
        <f t="shared" si="12"/>
        <v>16000000</v>
      </c>
      <c r="U121" s="5">
        <f t="shared" si="13"/>
        <v>16000000</v>
      </c>
      <c r="V121" s="8" t="s">
        <v>42</v>
      </c>
      <c r="W121" s="8" t="s">
        <v>43</v>
      </c>
      <c r="X121" s="8" t="s">
        <v>973</v>
      </c>
      <c r="Y121" s="8">
        <v>5111150</v>
      </c>
      <c r="Z121" s="9" t="s">
        <v>974</v>
      </c>
      <c r="AA121" s="8"/>
      <c r="AB121" s="8" t="s">
        <v>146</v>
      </c>
      <c r="AC121" s="8" t="s">
        <v>985</v>
      </c>
      <c r="AD121" s="8" t="s">
        <v>399</v>
      </c>
      <c r="AE121" s="8"/>
      <c r="AF121" s="8"/>
    </row>
    <row r="122" spans="1:32" ht="82.5" hidden="1" x14ac:dyDescent="0.25">
      <c r="A122" s="8" t="s">
        <v>947</v>
      </c>
      <c r="B122" s="8" t="s">
        <v>146</v>
      </c>
      <c r="C122" s="34">
        <v>264</v>
      </c>
      <c r="D122" s="8" t="s">
        <v>1077</v>
      </c>
      <c r="E122" s="8"/>
      <c r="F122" s="8"/>
      <c r="G122" s="8" t="s">
        <v>499</v>
      </c>
      <c r="H122" s="8" t="s">
        <v>35</v>
      </c>
      <c r="I122" s="8" t="s">
        <v>354</v>
      </c>
      <c r="J122" s="8" t="s">
        <v>37</v>
      </c>
      <c r="K122" s="41">
        <v>1</v>
      </c>
      <c r="L122" s="8" t="s">
        <v>66</v>
      </c>
      <c r="M122" s="8">
        <v>4</v>
      </c>
      <c r="N122" s="8" t="s">
        <v>39</v>
      </c>
      <c r="O122" s="8" t="s">
        <v>1177</v>
      </c>
      <c r="P122" s="8" t="s">
        <v>54</v>
      </c>
      <c r="Q122" s="8">
        <v>0</v>
      </c>
      <c r="R122" s="8" t="s">
        <v>72</v>
      </c>
      <c r="S122" s="5">
        <v>8000000</v>
      </c>
      <c r="T122" s="5">
        <f t="shared" si="12"/>
        <v>32000000</v>
      </c>
      <c r="U122" s="5">
        <f t="shared" si="13"/>
        <v>32000000</v>
      </c>
      <c r="V122" s="8" t="s">
        <v>42</v>
      </c>
      <c r="W122" s="8" t="s">
        <v>43</v>
      </c>
      <c r="X122" s="8" t="s">
        <v>973</v>
      </c>
      <c r="Y122" s="8">
        <v>5111150</v>
      </c>
      <c r="Z122" s="9" t="s">
        <v>974</v>
      </c>
      <c r="AA122" s="8"/>
      <c r="AB122" s="8" t="s">
        <v>146</v>
      </c>
      <c r="AC122" s="8" t="s">
        <v>985</v>
      </c>
      <c r="AD122" s="8" t="s">
        <v>399</v>
      </c>
      <c r="AE122" s="8"/>
      <c r="AF122" s="8"/>
    </row>
    <row r="123" spans="1:32" ht="99" hidden="1" x14ac:dyDescent="0.25">
      <c r="A123" s="8" t="s">
        <v>955</v>
      </c>
      <c r="B123" s="8" t="s">
        <v>146</v>
      </c>
      <c r="C123" s="34">
        <v>275</v>
      </c>
      <c r="D123" s="8">
        <v>80111600</v>
      </c>
      <c r="E123" s="8"/>
      <c r="F123" s="8"/>
      <c r="G123" s="8" t="s">
        <v>1188</v>
      </c>
      <c r="H123" s="8" t="s">
        <v>35</v>
      </c>
      <c r="I123" s="8" t="s">
        <v>283</v>
      </c>
      <c r="J123" s="8" t="s">
        <v>37</v>
      </c>
      <c r="K123" s="41">
        <v>1</v>
      </c>
      <c r="L123" s="8" t="s">
        <v>66</v>
      </c>
      <c r="M123" s="8">
        <v>4</v>
      </c>
      <c r="N123" s="8" t="s">
        <v>39</v>
      </c>
      <c r="O123" s="8" t="s">
        <v>1177</v>
      </c>
      <c r="P123" s="8" t="s">
        <v>54</v>
      </c>
      <c r="Q123" s="8">
        <v>0</v>
      </c>
      <c r="R123" s="8" t="s">
        <v>72</v>
      </c>
      <c r="S123" s="5">
        <v>11000000</v>
      </c>
      <c r="T123" s="5">
        <f t="shared" ref="T123:T130" si="14">+M123*S123</f>
        <v>44000000</v>
      </c>
      <c r="U123" s="5">
        <f t="shared" si="13"/>
        <v>44000000</v>
      </c>
      <c r="V123" s="8" t="s">
        <v>42</v>
      </c>
      <c r="W123" s="8" t="s">
        <v>43</v>
      </c>
      <c r="X123" s="8" t="s">
        <v>408</v>
      </c>
      <c r="Y123" s="8">
        <v>5111150</v>
      </c>
      <c r="Z123" s="9" t="s">
        <v>975</v>
      </c>
      <c r="AA123" s="2"/>
      <c r="AB123" s="8" t="s">
        <v>146</v>
      </c>
      <c r="AC123" s="8" t="s">
        <v>473</v>
      </c>
      <c r="AD123" s="8" t="s">
        <v>399</v>
      </c>
      <c r="AE123" s="8"/>
      <c r="AF123" s="8"/>
    </row>
    <row r="124" spans="1:32" ht="115.5" hidden="1" x14ac:dyDescent="0.25">
      <c r="A124" s="8" t="s">
        <v>956</v>
      </c>
      <c r="B124" s="8" t="s">
        <v>146</v>
      </c>
      <c r="C124" s="34">
        <v>276</v>
      </c>
      <c r="D124" s="8">
        <v>80111600</v>
      </c>
      <c r="E124" s="8"/>
      <c r="F124" s="8"/>
      <c r="G124" s="8" t="s">
        <v>1152</v>
      </c>
      <c r="H124" s="8" t="s">
        <v>35</v>
      </c>
      <c r="I124" s="8" t="s">
        <v>159</v>
      </c>
      <c r="J124" s="8" t="s">
        <v>37</v>
      </c>
      <c r="K124" s="41">
        <v>1</v>
      </c>
      <c r="L124" s="8" t="s">
        <v>66</v>
      </c>
      <c r="M124" s="8">
        <v>4</v>
      </c>
      <c r="N124" s="8" t="s">
        <v>39</v>
      </c>
      <c r="O124" s="8" t="s">
        <v>1177</v>
      </c>
      <c r="P124" s="8" t="s">
        <v>54</v>
      </c>
      <c r="Q124" s="8">
        <v>0</v>
      </c>
      <c r="R124" s="8" t="s">
        <v>72</v>
      </c>
      <c r="S124" s="5">
        <v>10500000</v>
      </c>
      <c r="T124" s="5">
        <f t="shared" si="14"/>
        <v>42000000</v>
      </c>
      <c r="U124" s="5">
        <f t="shared" si="13"/>
        <v>42000000</v>
      </c>
      <c r="V124" s="8" t="s">
        <v>42</v>
      </c>
      <c r="W124" s="8" t="s">
        <v>43</v>
      </c>
      <c r="X124" s="8" t="s">
        <v>408</v>
      </c>
      <c r="Y124" s="8">
        <v>5111150</v>
      </c>
      <c r="Z124" s="9" t="s">
        <v>975</v>
      </c>
      <c r="AA124" s="8"/>
      <c r="AB124" s="8" t="s">
        <v>146</v>
      </c>
      <c r="AC124" s="8" t="s">
        <v>473</v>
      </c>
      <c r="AD124" s="8" t="s">
        <v>399</v>
      </c>
      <c r="AE124" s="8"/>
      <c r="AF124" s="8"/>
    </row>
    <row r="125" spans="1:32" ht="99" hidden="1" x14ac:dyDescent="0.25">
      <c r="A125" s="8" t="s">
        <v>957</v>
      </c>
      <c r="B125" s="8" t="s">
        <v>146</v>
      </c>
      <c r="C125" s="34">
        <v>277</v>
      </c>
      <c r="D125" s="8">
        <v>80111600</v>
      </c>
      <c r="E125" s="8"/>
      <c r="F125" s="8"/>
      <c r="G125" s="8" t="s">
        <v>1153</v>
      </c>
      <c r="H125" s="8" t="s">
        <v>35</v>
      </c>
      <c r="I125" s="8" t="s">
        <v>159</v>
      </c>
      <c r="J125" s="8" t="s">
        <v>37</v>
      </c>
      <c r="K125" s="41">
        <v>1</v>
      </c>
      <c r="L125" s="8" t="s">
        <v>66</v>
      </c>
      <c r="M125" s="8">
        <v>4</v>
      </c>
      <c r="N125" s="8" t="s">
        <v>39</v>
      </c>
      <c r="O125" s="8" t="s">
        <v>1177</v>
      </c>
      <c r="P125" s="8" t="s">
        <v>54</v>
      </c>
      <c r="Q125" s="8">
        <v>0</v>
      </c>
      <c r="R125" s="8" t="s">
        <v>72</v>
      </c>
      <c r="S125" s="5">
        <v>7000000</v>
      </c>
      <c r="T125" s="5">
        <f t="shared" si="14"/>
        <v>28000000</v>
      </c>
      <c r="U125" s="5">
        <f t="shared" si="13"/>
        <v>28000000</v>
      </c>
      <c r="V125" s="8" t="s">
        <v>42</v>
      </c>
      <c r="W125" s="8" t="s">
        <v>43</v>
      </c>
      <c r="X125" s="8" t="s">
        <v>408</v>
      </c>
      <c r="Y125" s="8">
        <v>5111150</v>
      </c>
      <c r="Z125" s="9" t="s">
        <v>975</v>
      </c>
      <c r="AA125" s="8"/>
      <c r="AB125" s="8" t="s">
        <v>146</v>
      </c>
      <c r="AC125" s="8" t="s">
        <v>473</v>
      </c>
      <c r="AD125" s="8" t="s">
        <v>399</v>
      </c>
      <c r="AE125" s="8"/>
      <c r="AF125" s="8"/>
    </row>
    <row r="126" spans="1:32" ht="148.5" hidden="1" x14ac:dyDescent="0.25">
      <c r="A126" s="8" t="s">
        <v>958</v>
      </c>
      <c r="B126" s="8" t="s">
        <v>146</v>
      </c>
      <c r="C126" s="34">
        <v>278</v>
      </c>
      <c r="D126" s="8">
        <v>80111600</v>
      </c>
      <c r="E126" s="8"/>
      <c r="F126" s="8"/>
      <c r="G126" s="8" t="s">
        <v>1154</v>
      </c>
      <c r="H126" s="8" t="s">
        <v>44</v>
      </c>
      <c r="I126" s="8" t="s">
        <v>159</v>
      </c>
      <c r="J126" s="8" t="s">
        <v>37</v>
      </c>
      <c r="K126" s="41">
        <v>1</v>
      </c>
      <c r="L126" s="8" t="s">
        <v>66</v>
      </c>
      <c r="M126" s="8">
        <v>4</v>
      </c>
      <c r="N126" s="8" t="s">
        <v>39</v>
      </c>
      <c r="O126" s="8" t="s">
        <v>1177</v>
      </c>
      <c r="P126" s="8" t="s">
        <v>54</v>
      </c>
      <c r="Q126" s="8">
        <v>0</v>
      </c>
      <c r="R126" s="8" t="s">
        <v>72</v>
      </c>
      <c r="S126" s="5">
        <v>3500000</v>
      </c>
      <c r="T126" s="5">
        <f t="shared" si="14"/>
        <v>14000000</v>
      </c>
      <c r="U126" s="5">
        <f t="shared" si="13"/>
        <v>14000000</v>
      </c>
      <c r="V126" s="8" t="s">
        <v>42</v>
      </c>
      <c r="W126" s="8" t="s">
        <v>43</v>
      </c>
      <c r="X126" s="8" t="s">
        <v>408</v>
      </c>
      <c r="Y126" s="8">
        <v>5111150</v>
      </c>
      <c r="Z126" s="9" t="s">
        <v>975</v>
      </c>
      <c r="AA126" s="8"/>
      <c r="AB126" s="8" t="s">
        <v>146</v>
      </c>
      <c r="AC126" s="8" t="s">
        <v>473</v>
      </c>
      <c r="AD126" s="8" t="s">
        <v>399</v>
      </c>
      <c r="AE126" s="8"/>
      <c r="AF126" s="8"/>
    </row>
    <row r="127" spans="1:32" ht="99" hidden="1" x14ac:dyDescent="0.25">
      <c r="A127" s="8" t="s">
        <v>959</v>
      </c>
      <c r="B127" s="8" t="s">
        <v>146</v>
      </c>
      <c r="C127" s="34">
        <v>279</v>
      </c>
      <c r="D127" s="8">
        <v>80111600</v>
      </c>
      <c r="E127" s="8"/>
      <c r="F127" s="8"/>
      <c r="G127" s="8" t="s">
        <v>1189</v>
      </c>
      <c r="H127" s="8" t="s">
        <v>44</v>
      </c>
      <c r="I127" s="8" t="s">
        <v>159</v>
      </c>
      <c r="J127" s="8" t="s">
        <v>37</v>
      </c>
      <c r="K127" s="41">
        <v>1</v>
      </c>
      <c r="L127" s="8" t="s">
        <v>66</v>
      </c>
      <c r="M127" s="8">
        <v>4</v>
      </c>
      <c r="N127" s="8" t="s">
        <v>39</v>
      </c>
      <c r="O127" s="8" t="s">
        <v>1177</v>
      </c>
      <c r="P127" s="8" t="s">
        <v>54</v>
      </c>
      <c r="Q127" s="8">
        <v>0</v>
      </c>
      <c r="R127" s="8" t="s">
        <v>72</v>
      </c>
      <c r="S127" s="5">
        <v>3500000</v>
      </c>
      <c r="T127" s="5">
        <f t="shared" si="14"/>
        <v>14000000</v>
      </c>
      <c r="U127" s="5">
        <f t="shared" si="13"/>
        <v>14000000</v>
      </c>
      <c r="V127" s="8" t="s">
        <v>42</v>
      </c>
      <c r="W127" s="8" t="s">
        <v>43</v>
      </c>
      <c r="X127" s="8" t="s">
        <v>408</v>
      </c>
      <c r="Y127" s="8">
        <v>5111150</v>
      </c>
      <c r="Z127" s="9" t="s">
        <v>975</v>
      </c>
      <c r="AA127" s="8"/>
      <c r="AB127" s="8" t="s">
        <v>146</v>
      </c>
      <c r="AC127" s="8" t="s">
        <v>473</v>
      </c>
      <c r="AD127" s="8" t="s">
        <v>399</v>
      </c>
      <c r="AE127" s="8"/>
      <c r="AF127" s="8"/>
    </row>
    <row r="128" spans="1:32" ht="132" hidden="1" x14ac:dyDescent="0.25">
      <c r="A128" s="8" t="s">
        <v>960</v>
      </c>
      <c r="B128" s="8" t="s">
        <v>146</v>
      </c>
      <c r="C128" s="34">
        <v>280</v>
      </c>
      <c r="D128" s="8">
        <v>80111600</v>
      </c>
      <c r="E128" s="8"/>
      <c r="F128" s="8"/>
      <c r="G128" s="8" t="s">
        <v>1155</v>
      </c>
      <c r="H128" s="8" t="s">
        <v>44</v>
      </c>
      <c r="I128" s="8" t="s">
        <v>159</v>
      </c>
      <c r="J128" s="8" t="s">
        <v>37</v>
      </c>
      <c r="K128" s="41">
        <v>1</v>
      </c>
      <c r="L128" s="8" t="s">
        <v>66</v>
      </c>
      <c r="M128" s="8">
        <v>4</v>
      </c>
      <c r="N128" s="8" t="s">
        <v>39</v>
      </c>
      <c r="O128" s="8" t="s">
        <v>1177</v>
      </c>
      <c r="P128" s="8" t="s">
        <v>54</v>
      </c>
      <c r="Q128" s="8">
        <v>0</v>
      </c>
      <c r="R128" s="8" t="s">
        <v>72</v>
      </c>
      <c r="S128" s="5">
        <v>5000000</v>
      </c>
      <c r="T128" s="5">
        <f t="shared" si="14"/>
        <v>20000000</v>
      </c>
      <c r="U128" s="5">
        <f t="shared" si="13"/>
        <v>20000000</v>
      </c>
      <c r="V128" s="8" t="s">
        <v>42</v>
      </c>
      <c r="W128" s="8" t="s">
        <v>43</v>
      </c>
      <c r="X128" s="8" t="s">
        <v>408</v>
      </c>
      <c r="Y128" s="8">
        <v>5111150</v>
      </c>
      <c r="Z128" s="9" t="s">
        <v>975</v>
      </c>
      <c r="AA128" s="8"/>
      <c r="AB128" s="8" t="s">
        <v>146</v>
      </c>
      <c r="AC128" s="8" t="s">
        <v>473</v>
      </c>
      <c r="AD128" s="8" t="s">
        <v>399</v>
      </c>
      <c r="AE128" s="8"/>
      <c r="AF128" s="8"/>
    </row>
    <row r="129" spans="1:32" ht="132" hidden="1" x14ac:dyDescent="0.25">
      <c r="A129" s="8" t="s">
        <v>961</v>
      </c>
      <c r="B129" s="8" t="s">
        <v>146</v>
      </c>
      <c r="C129" s="34">
        <v>281</v>
      </c>
      <c r="D129" s="8">
        <v>80111600</v>
      </c>
      <c r="E129" s="8"/>
      <c r="F129" s="8"/>
      <c r="G129" s="8" t="s">
        <v>1156</v>
      </c>
      <c r="H129" s="8" t="s">
        <v>35</v>
      </c>
      <c r="I129" s="8" t="s">
        <v>52</v>
      </c>
      <c r="J129" s="8" t="s">
        <v>53</v>
      </c>
      <c r="K129" s="41">
        <v>3</v>
      </c>
      <c r="L129" s="8" t="s">
        <v>47</v>
      </c>
      <c r="M129" s="8">
        <v>6</v>
      </c>
      <c r="N129" s="8" t="s">
        <v>39</v>
      </c>
      <c r="O129" s="8" t="s">
        <v>1177</v>
      </c>
      <c r="P129" s="8" t="s">
        <v>54</v>
      </c>
      <c r="Q129" s="8">
        <v>0</v>
      </c>
      <c r="R129" s="8" t="s">
        <v>72</v>
      </c>
      <c r="S129" s="5">
        <v>6000000</v>
      </c>
      <c r="T129" s="5">
        <f t="shared" si="14"/>
        <v>36000000</v>
      </c>
      <c r="U129" s="5">
        <f t="shared" si="13"/>
        <v>36000000</v>
      </c>
      <c r="V129" s="8" t="s">
        <v>42</v>
      </c>
      <c r="W129" s="8" t="s">
        <v>43</v>
      </c>
      <c r="X129" s="8" t="s">
        <v>408</v>
      </c>
      <c r="Y129" s="8">
        <v>5111150</v>
      </c>
      <c r="Z129" s="9" t="s">
        <v>975</v>
      </c>
      <c r="AA129" s="8"/>
      <c r="AB129" s="8" t="s">
        <v>146</v>
      </c>
      <c r="AC129" s="8" t="s">
        <v>473</v>
      </c>
      <c r="AD129" s="8" t="s">
        <v>399</v>
      </c>
      <c r="AE129" s="8"/>
      <c r="AF129" s="8"/>
    </row>
    <row r="130" spans="1:32" ht="87" hidden="1" customHeight="1" x14ac:dyDescent="0.25">
      <c r="A130" s="8" t="s">
        <v>962</v>
      </c>
      <c r="B130" s="8" t="s">
        <v>146</v>
      </c>
      <c r="C130" s="34">
        <v>282</v>
      </c>
      <c r="D130" s="8">
        <v>80111600</v>
      </c>
      <c r="E130" s="8"/>
      <c r="F130" s="8"/>
      <c r="G130" s="8" t="s">
        <v>411</v>
      </c>
      <c r="H130" s="8" t="s">
        <v>44</v>
      </c>
      <c r="I130" s="8" t="s">
        <v>159</v>
      </c>
      <c r="J130" s="8" t="s">
        <v>37</v>
      </c>
      <c r="K130" s="41">
        <v>1</v>
      </c>
      <c r="L130" s="8" t="s">
        <v>66</v>
      </c>
      <c r="M130" s="8">
        <v>4</v>
      </c>
      <c r="N130" s="8" t="s">
        <v>39</v>
      </c>
      <c r="O130" s="8" t="s">
        <v>1177</v>
      </c>
      <c r="P130" s="8" t="s">
        <v>54</v>
      </c>
      <c r="Q130" s="8">
        <v>0</v>
      </c>
      <c r="R130" s="8" t="s">
        <v>72</v>
      </c>
      <c r="S130" s="5">
        <v>3000000</v>
      </c>
      <c r="T130" s="5">
        <f t="shared" si="14"/>
        <v>12000000</v>
      </c>
      <c r="U130" s="5">
        <f t="shared" si="13"/>
        <v>12000000</v>
      </c>
      <c r="V130" s="8" t="s">
        <v>42</v>
      </c>
      <c r="W130" s="8" t="s">
        <v>43</v>
      </c>
      <c r="X130" s="8" t="s">
        <v>408</v>
      </c>
      <c r="Y130" s="8">
        <v>5111150</v>
      </c>
      <c r="Z130" s="9" t="s">
        <v>975</v>
      </c>
      <c r="AA130" s="8"/>
      <c r="AB130" s="8" t="s">
        <v>146</v>
      </c>
      <c r="AC130" s="8" t="s">
        <v>473</v>
      </c>
      <c r="AD130" s="8" t="s">
        <v>399</v>
      </c>
      <c r="AE130" s="8"/>
      <c r="AF130" s="8"/>
    </row>
    <row r="131" spans="1:32" s="6" customFormat="1" ht="143.25" hidden="1" customHeight="1" x14ac:dyDescent="0.3">
      <c r="A131" s="8" t="s">
        <v>976</v>
      </c>
      <c r="B131" s="8" t="s">
        <v>103</v>
      </c>
      <c r="C131" s="34">
        <v>293</v>
      </c>
      <c r="D131" s="8">
        <v>80161500</v>
      </c>
      <c r="E131" s="8"/>
      <c r="F131" s="8"/>
      <c r="G131" s="8" t="s">
        <v>1190</v>
      </c>
      <c r="H131" s="8" t="s">
        <v>35</v>
      </c>
      <c r="I131" s="8" t="s">
        <v>52</v>
      </c>
      <c r="J131" s="8" t="s">
        <v>37</v>
      </c>
      <c r="K131" s="41">
        <v>1</v>
      </c>
      <c r="L131" s="8" t="s">
        <v>66</v>
      </c>
      <c r="M131" s="8">
        <v>4</v>
      </c>
      <c r="N131" s="8" t="s">
        <v>39</v>
      </c>
      <c r="O131" s="8" t="s">
        <v>1177</v>
      </c>
      <c r="P131" s="8" t="s">
        <v>1226</v>
      </c>
      <c r="Q131" s="8">
        <v>1</v>
      </c>
      <c r="R131" s="8" t="s">
        <v>41</v>
      </c>
      <c r="S131" s="5">
        <v>12000000</v>
      </c>
      <c r="T131" s="5">
        <f>+S131*M131</f>
        <v>48000000</v>
      </c>
      <c r="U131" s="52">
        <f t="shared" si="13"/>
        <v>48000000</v>
      </c>
      <c r="V131" s="8" t="s">
        <v>42</v>
      </c>
      <c r="W131" s="8" t="s">
        <v>43</v>
      </c>
      <c r="X131" s="8" t="s">
        <v>977</v>
      </c>
      <c r="Y131" s="8">
        <v>5111150</v>
      </c>
      <c r="Z131" s="9" t="s">
        <v>978</v>
      </c>
      <c r="AA131" s="8"/>
      <c r="AB131" s="8" t="s">
        <v>103</v>
      </c>
      <c r="AC131" s="8" t="s">
        <v>450</v>
      </c>
      <c r="AD131" s="8" t="s">
        <v>399</v>
      </c>
      <c r="AE131" s="8"/>
      <c r="AF131" s="8"/>
    </row>
    <row r="132" spans="1:32" s="6" customFormat="1" ht="143.25" hidden="1" customHeight="1" x14ac:dyDescent="0.3">
      <c r="A132" s="8" t="s">
        <v>979</v>
      </c>
      <c r="B132" s="8" t="s">
        <v>103</v>
      </c>
      <c r="C132" s="34">
        <v>294</v>
      </c>
      <c r="D132" s="8">
        <v>80161500</v>
      </c>
      <c r="E132" s="8"/>
      <c r="F132" s="8"/>
      <c r="G132" s="8" t="s">
        <v>980</v>
      </c>
      <c r="H132" s="8" t="s">
        <v>35</v>
      </c>
      <c r="I132" s="8" t="s">
        <v>52</v>
      </c>
      <c r="J132" s="8" t="s">
        <v>37</v>
      </c>
      <c r="K132" s="41">
        <v>1</v>
      </c>
      <c r="L132" s="8" t="s">
        <v>66</v>
      </c>
      <c r="M132" s="8">
        <v>4</v>
      </c>
      <c r="N132" s="8" t="s">
        <v>39</v>
      </c>
      <c r="O132" s="8" t="s">
        <v>1177</v>
      </c>
      <c r="P132" s="8" t="s">
        <v>1226</v>
      </c>
      <c r="Q132" s="8">
        <v>1</v>
      </c>
      <c r="R132" s="8" t="s">
        <v>41</v>
      </c>
      <c r="S132" s="5">
        <v>11000000</v>
      </c>
      <c r="T132" s="5">
        <f>+S132*M132</f>
        <v>44000000</v>
      </c>
      <c r="U132" s="52">
        <f t="shared" si="13"/>
        <v>44000000</v>
      </c>
      <c r="V132" s="8" t="s">
        <v>42</v>
      </c>
      <c r="W132" s="8" t="s">
        <v>43</v>
      </c>
      <c r="X132" s="8" t="s">
        <v>977</v>
      </c>
      <c r="Y132" s="8">
        <v>5111150</v>
      </c>
      <c r="Z132" s="7" t="s">
        <v>978</v>
      </c>
      <c r="AA132" s="8"/>
      <c r="AB132" s="8" t="s">
        <v>103</v>
      </c>
      <c r="AC132" s="8" t="s">
        <v>450</v>
      </c>
      <c r="AD132" s="8" t="s">
        <v>399</v>
      </c>
      <c r="AE132" s="8"/>
      <c r="AF132" s="8"/>
    </row>
    <row r="133" spans="1:32" s="6" customFormat="1" ht="82.5" hidden="1" x14ac:dyDescent="0.3">
      <c r="A133" s="8" t="s">
        <v>1025</v>
      </c>
      <c r="B133" s="8" t="s">
        <v>227</v>
      </c>
      <c r="C133" s="34">
        <v>311</v>
      </c>
      <c r="D133" s="18">
        <v>80161500</v>
      </c>
      <c r="E133" s="18"/>
      <c r="F133" s="18"/>
      <c r="G133" s="18" t="s">
        <v>440</v>
      </c>
      <c r="H133" s="18" t="s">
        <v>312</v>
      </c>
      <c r="I133" s="8" t="s">
        <v>52</v>
      </c>
      <c r="J133" s="18" t="s">
        <v>63</v>
      </c>
      <c r="K133" s="43">
        <v>2</v>
      </c>
      <c r="L133" s="18" t="s">
        <v>76</v>
      </c>
      <c r="M133" s="18">
        <v>4</v>
      </c>
      <c r="N133" s="8" t="s">
        <v>39</v>
      </c>
      <c r="O133" s="8" t="s">
        <v>1177</v>
      </c>
      <c r="P133" s="8" t="s">
        <v>54</v>
      </c>
      <c r="Q133" s="8">
        <v>0</v>
      </c>
      <c r="R133" s="8" t="s">
        <v>41</v>
      </c>
      <c r="S133" s="21">
        <v>6500000</v>
      </c>
      <c r="T133" s="5">
        <f>+S133*M133</f>
        <v>26000000</v>
      </c>
      <c r="U133" s="52">
        <f t="shared" si="13"/>
        <v>26000000</v>
      </c>
      <c r="V133" s="8" t="s">
        <v>42</v>
      </c>
      <c r="W133" s="8" t="s">
        <v>43</v>
      </c>
      <c r="X133" s="20" t="s">
        <v>988</v>
      </c>
      <c r="Y133" s="8">
        <v>5111150</v>
      </c>
      <c r="Z133" s="9" t="s">
        <v>989</v>
      </c>
      <c r="AA133" s="8"/>
      <c r="AB133" s="18" t="s">
        <v>227</v>
      </c>
      <c r="AC133" s="8" t="s">
        <v>450</v>
      </c>
      <c r="AD133" s="8" t="s">
        <v>399</v>
      </c>
      <c r="AE133" s="18"/>
      <c r="AF133" s="24"/>
    </row>
    <row r="134" spans="1:32" s="6" customFormat="1" ht="99" hidden="1" x14ac:dyDescent="0.3">
      <c r="A134" s="8" t="s">
        <v>1026</v>
      </c>
      <c r="B134" s="8" t="s">
        <v>227</v>
      </c>
      <c r="C134" s="34">
        <v>312</v>
      </c>
      <c r="D134" s="8">
        <v>80161500</v>
      </c>
      <c r="E134" s="8"/>
      <c r="F134" s="8"/>
      <c r="G134" s="8" t="s">
        <v>993</v>
      </c>
      <c r="H134" s="18" t="s">
        <v>312</v>
      </c>
      <c r="I134" s="8" t="s">
        <v>292</v>
      </c>
      <c r="J134" s="8" t="s">
        <v>37</v>
      </c>
      <c r="K134" s="41">
        <v>1</v>
      </c>
      <c r="L134" s="8" t="s">
        <v>66</v>
      </c>
      <c r="M134" s="8">
        <v>4</v>
      </c>
      <c r="N134" s="8" t="s">
        <v>39</v>
      </c>
      <c r="O134" s="8" t="s">
        <v>1177</v>
      </c>
      <c r="P134" s="8" t="s">
        <v>54</v>
      </c>
      <c r="Q134" s="8">
        <v>0</v>
      </c>
      <c r="R134" s="8" t="s">
        <v>41</v>
      </c>
      <c r="S134" s="5">
        <v>7000000</v>
      </c>
      <c r="T134" s="5">
        <f>+S134*M134</f>
        <v>28000000</v>
      </c>
      <c r="U134" s="52">
        <f t="shared" si="13"/>
        <v>28000000</v>
      </c>
      <c r="V134" s="8" t="s">
        <v>42</v>
      </c>
      <c r="W134" s="8"/>
      <c r="X134" s="20" t="s">
        <v>988</v>
      </c>
      <c r="Y134" s="8">
        <v>5111150</v>
      </c>
      <c r="Z134" s="9" t="s">
        <v>989</v>
      </c>
      <c r="AA134" s="8"/>
      <c r="AB134" s="8" t="s">
        <v>227</v>
      </c>
      <c r="AC134" s="8" t="s">
        <v>450</v>
      </c>
      <c r="AD134" s="8" t="s">
        <v>399</v>
      </c>
      <c r="AE134" s="24"/>
      <c r="AF134" s="24"/>
    </row>
    <row r="135" spans="1:32" s="6" customFormat="1" ht="49.5" hidden="1" x14ac:dyDescent="0.3">
      <c r="A135" s="8" t="s">
        <v>1027</v>
      </c>
      <c r="B135" s="8" t="s">
        <v>227</v>
      </c>
      <c r="C135" s="34">
        <v>313</v>
      </c>
      <c r="D135" s="8">
        <v>80161500</v>
      </c>
      <c r="E135" s="8"/>
      <c r="F135" s="8"/>
      <c r="G135" s="8" t="s">
        <v>994</v>
      </c>
      <c r="H135" s="8" t="s">
        <v>44</v>
      </c>
      <c r="I135" s="8" t="s">
        <v>52</v>
      </c>
      <c r="J135" s="8" t="s">
        <v>53</v>
      </c>
      <c r="K135" s="41">
        <v>3</v>
      </c>
      <c r="L135" s="8" t="s">
        <v>195</v>
      </c>
      <c r="M135" s="8">
        <v>4</v>
      </c>
      <c r="N135" s="8" t="s">
        <v>39</v>
      </c>
      <c r="O135" s="8" t="s">
        <v>1177</v>
      </c>
      <c r="P135" s="8" t="s">
        <v>54</v>
      </c>
      <c r="Q135" s="8">
        <v>0</v>
      </c>
      <c r="R135" s="8" t="s">
        <v>41</v>
      </c>
      <c r="S135" s="5">
        <v>4500000</v>
      </c>
      <c r="T135" s="5">
        <f>+S135*M135</f>
        <v>18000000</v>
      </c>
      <c r="U135" s="52">
        <f t="shared" si="13"/>
        <v>18000000</v>
      </c>
      <c r="V135" s="8" t="s">
        <v>42</v>
      </c>
      <c r="W135" s="8" t="s">
        <v>43</v>
      </c>
      <c r="X135" s="20" t="s">
        <v>988</v>
      </c>
      <c r="Y135" s="8">
        <v>5111150</v>
      </c>
      <c r="Z135" s="9" t="s">
        <v>989</v>
      </c>
      <c r="AA135" s="8"/>
      <c r="AB135" s="8" t="s">
        <v>227</v>
      </c>
      <c r="AC135" s="8" t="s">
        <v>450</v>
      </c>
      <c r="AD135" s="8" t="s">
        <v>399</v>
      </c>
      <c r="AE135" s="8"/>
      <c r="AF135" s="24"/>
    </row>
    <row r="136" spans="1:32" s="6" customFormat="1" ht="82.5" hidden="1" x14ac:dyDescent="0.3">
      <c r="A136" s="8" t="s">
        <v>310</v>
      </c>
      <c r="B136" s="8" t="s">
        <v>227</v>
      </c>
      <c r="C136" s="34">
        <v>321</v>
      </c>
      <c r="D136" s="8">
        <v>80161500</v>
      </c>
      <c r="E136" s="8"/>
      <c r="F136" s="8"/>
      <c r="G136" s="8" t="s">
        <v>997</v>
      </c>
      <c r="H136" s="8" t="s">
        <v>35</v>
      </c>
      <c r="I136" s="8" t="s">
        <v>321</v>
      </c>
      <c r="J136" s="8" t="s">
        <v>37</v>
      </c>
      <c r="K136" s="41">
        <v>1</v>
      </c>
      <c r="L136" s="8" t="s">
        <v>66</v>
      </c>
      <c r="M136" s="8">
        <v>4</v>
      </c>
      <c r="N136" s="8" t="s">
        <v>39</v>
      </c>
      <c r="O136" s="8" t="s">
        <v>1177</v>
      </c>
      <c r="P136" s="8" t="s">
        <v>54</v>
      </c>
      <c r="Q136" s="8">
        <v>0</v>
      </c>
      <c r="R136" s="8" t="s">
        <v>72</v>
      </c>
      <c r="S136" s="5">
        <v>11000000</v>
      </c>
      <c r="T136" s="5">
        <f t="shared" ref="T136:T142" si="15">+S136*M136</f>
        <v>44000000</v>
      </c>
      <c r="U136" s="5">
        <f t="shared" si="13"/>
        <v>44000000</v>
      </c>
      <c r="V136" s="8" t="s">
        <v>42</v>
      </c>
      <c r="W136" s="8" t="s">
        <v>43</v>
      </c>
      <c r="X136" s="20" t="s">
        <v>322</v>
      </c>
      <c r="Y136" s="8">
        <v>5111150</v>
      </c>
      <c r="Z136" s="9" t="s">
        <v>323</v>
      </c>
      <c r="AA136" s="8"/>
      <c r="AB136" s="8" t="s">
        <v>227</v>
      </c>
      <c r="AC136" s="8" t="s">
        <v>441</v>
      </c>
      <c r="AD136" s="8" t="s">
        <v>399</v>
      </c>
      <c r="AE136" s="8"/>
      <c r="AF136" s="24"/>
    </row>
    <row r="137" spans="1:32" s="6" customFormat="1" ht="99" hidden="1" x14ac:dyDescent="0.3">
      <c r="A137" s="8" t="s">
        <v>311</v>
      </c>
      <c r="B137" s="8" t="s">
        <v>227</v>
      </c>
      <c r="C137" s="34">
        <v>322</v>
      </c>
      <c r="D137" s="8">
        <v>80161500</v>
      </c>
      <c r="E137" s="8"/>
      <c r="F137" s="8"/>
      <c r="G137" s="8" t="s">
        <v>1143</v>
      </c>
      <c r="H137" s="8" t="s">
        <v>44</v>
      </c>
      <c r="I137" s="8" t="s">
        <v>1142</v>
      </c>
      <c r="J137" s="8" t="s">
        <v>163</v>
      </c>
      <c r="K137" s="41">
        <v>1</v>
      </c>
      <c r="L137" s="8" t="s">
        <v>66</v>
      </c>
      <c r="M137" s="8">
        <v>4</v>
      </c>
      <c r="N137" s="8" t="s">
        <v>39</v>
      </c>
      <c r="O137" s="8" t="s">
        <v>1177</v>
      </c>
      <c r="P137" s="8" t="s">
        <v>54</v>
      </c>
      <c r="Q137" s="8">
        <v>0</v>
      </c>
      <c r="R137" s="8" t="s">
        <v>72</v>
      </c>
      <c r="S137" s="5">
        <v>5500000</v>
      </c>
      <c r="T137" s="5">
        <f t="shared" si="15"/>
        <v>22000000</v>
      </c>
      <c r="U137" s="5">
        <f t="shared" si="13"/>
        <v>22000000</v>
      </c>
      <c r="V137" s="8" t="s">
        <v>42</v>
      </c>
      <c r="W137" s="8" t="s">
        <v>43</v>
      </c>
      <c r="X137" s="20" t="s">
        <v>988</v>
      </c>
      <c r="Y137" s="8">
        <v>5111150</v>
      </c>
      <c r="Z137" s="9" t="s">
        <v>989</v>
      </c>
      <c r="AA137" s="8"/>
      <c r="AB137" s="8" t="s">
        <v>227</v>
      </c>
      <c r="AC137" s="8" t="s">
        <v>441</v>
      </c>
      <c r="AD137" s="8" t="s">
        <v>399</v>
      </c>
      <c r="AE137" s="8"/>
      <c r="AF137" s="24"/>
    </row>
    <row r="138" spans="1:32" s="6" customFormat="1" ht="115.5" hidden="1" x14ac:dyDescent="0.3">
      <c r="A138" s="8" t="s">
        <v>1032</v>
      </c>
      <c r="B138" s="8" t="s">
        <v>227</v>
      </c>
      <c r="C138" s="34">
        <v>323</v>
      </c>
      <c r="D138" s="8">
        <v>80161500</v>
      </c>
      <c r="E138" s="8"/>
      <c r="F138" s="8"/>
      <c r="G138" s="8" t="s">
        <v>998</v>
      </c>
      <c r="H138" s="8" t="s">
        <v>35</v>
      </c>
      <c r="I138" s="8" t="s">
        <v>442</v>
      </c>
      <c r="J138" s="13" t="s">
        <v>37</v>
      </c>
      <c r="K138" s="42">
        <v>1</v>
      </c>
      <c r="L138" s="8" t="s">
        <v>66</v>
      </c>
      <c r="M138" s="8">
        <v>4</v>
      </c>
      <c r="N138" s="8" t="s">
        <v>39</v>
      </c>
      <c r="O138" s="8" t="s">
        <v>1177</v>
      </c>
      <c r="P138" s="8" t="s">
        <v>54</v>
      </c>
      <c r="Q138" s="8">
        <v>0</v>
      </c>
      <c r="R138" s="8" t="s">
        <v>72</v>
      </c>
      <c r="S138" s="5">
        <v>6000000</v>
      </c>
      <c r="T138" s="5">
        <f t="shared" si="15"/>
        <v>24000000</v>
      </c>
      <c r="U138" s="5">
        <f t="shared" si="13"/>
        <v>24000000</v>
      </c>
      <c r="V138" s="8" t="s">
        <v>42</v>
      </c>
      <c r="W138" s="8" t="s">
        <v>43</v>
      </c>
      <c r="X138" s="20" t="s">
        <v>988</v>
      </c>
      <c r="Y138" s="8">
        <v>5111150</v>
      </c>
      <c r="Z138" s="9" t="s">
        <v>989</v>
      </c>
      <c r="AA138" s="8"/>
      <c r="AB138" s="8" t="s">
        <v>227</v>
      </c>
      <c r="AC138" s="8" t="s">
        <v>441</v>
      </c>
      <c r="AD138" s="8" t="s">
        <v>399</v>
      </c>
      <c r="AE138" s="8"/>
      <c r="AF138" s="24"/>
    </row>
    <row r="139" spans="1:32" s="6" customFormat="1" ht="82.5" hidden="1" x14ac:dyDescent="0.3">
      <c r="A139" s="8" t="s">
        <v>313</v>
      </c>
      <c r="B139" s="8" t="s">
        <v>227</v>
      </c>
      <c r="C139" s="34">
        <v>324</v>
      </c>
      <c r="D139" s="8">
        <v>80161500</v>
      </c>
      <c r="E139" s="8"/>
      <c r="F139" s="8"/>
      <c r="G139" s="8" t="s">
        <v>1105</v>
      </c>
      <c r="H139" s="8" t="s">
        <v>35</v>
      </c>
      <c r="I139" s="8" t="s">
        <v>443</v>
      </c>
      <c r="J139" s="13" t="s">
        <v>37</v>
      </c>
      <c r="K139" s="42">
        <v>1</v>
      </c>
      <c r="L139" s="8" t="s">
        <v>66</v>
      </c>
      <c r="M139" s="8">
        <v>4</v>
      </c>
      <c r="N139" s="8" t="s">
        <v>39</v>
      </c>
      <c r="O139" s="8" t="s">
        <v>1177</v>
      </c>
      <c r="P139" s="8" t="s">
        <v>54</v>
      </c>
      <c r="Q139" s="8">
        <v>0</v>
      </c>
      <c r="R139" s="8" t="s">
        <v>72</v>
      </c>
      <c r="S139" s="5">
        <v>8000000</v>
      </c>
      <c r="T139" s="5">
        <f t="shared" si="15"/>
        <v>32000000</v>
      </c>
      <c r="U139" s="5">
        <f t="shared" si="13"/>
        <v>32000000</v>
      </c>
      <c r="V139" s="8" t="s">
        <v>42</v>
      </c>
      <c r="W139" s="8" t="s">
        <v>43</v>
      </c>
      <c r="X139" s="20" t="s">
        <v>988</v>
      </c>
      <c r="Y139" s="8">
        <v>5111150</v>
      </c>
      <c r="Z139" s="9" t="s">
        <v>989</v>
      </c>
      <c r="AA139" s="8"/>
      <c r="AB139" s="8" t="s">
        <v>227</v>
      </c>
      <c r="AC139" s="8" t="s">
        <v>441</v>
      </c>
      <c r="AD139" s="8" t="s">
        <v>399</v>
      </c>
      <c r="AE139" s="8"/>
      <c r="AF139" s="24"/>
    </row>
    <row r="140" spans="1:32" s="6" customFormat="1" ht="66" hidden="1" x14ac:dyDescent="0.3">
      <c r="A140" s="8" t="s">
        <v>315</v>
      </c>
      <c r="B140" s="8" t="s">
        <v>227</v>
      </c>
      <c r="C140" s="34">
        <v>325</v>
      </c>
      <c r="D140" s="8">
        <v>80161500</v>
      </c>
      <c r="E140" s="8"/>
      <c r="F140" s="8"/>
      <c r="G140" s="8" t="s">
        <v>999</v>
      </c>
      <c r="H140" s="8" t="s">
        <v>35</v>
      </c>
      <c r="I140" s="8" t="s">
        <v>52</v>
      </c>
      <c r="J140" s="8" t="s">
        <v>63</v>
      </c>
      <c r="K140" s="41">
        <v>2</v>
      </c>
      <c r="L140" s="8" t="s">
        <v>38</v>
      </c>
      <c r="M140" s="8">
        <v>10.5</v>
      </c>
      <c r="N140" s="8" t="s">
        <v>39</v>
      </c>
      <c r="O140" s="8" t="s">
        <v>1177</v>
      </c>
      <c r="P140" s="8" t="s">
        <v>54</v>
      </c>
      <c r="Q140" s="8">
        <v>0</v>
      </c>
      <c r="R140" s="8" t="s">
        <v>72</v>
      </c>
      <c r="S140" s="5">
        <v>8000000</v>
      </c>
      <c r="T140" s="5">
        <f t="shared" si="15"/>
        <v>84000000</v>
      </c>
      <c r="U140" s="5">
        <f t="shared" si="13"/>
        <v>84000000</v>
      </c>
      <c r="V140" s="8" t="s">
        <v>42</v>
      </c>
      <c r="W140" s="8" t="s">
        <v>43</v>
      </c>
      <c r="X140" s="20" t="s">
        <v>988</v>
      </c>
      <c r="Y140" s="8">
        <v>5111150</v>
      </c>
      <c r="Z140" s="9" t="s">
        <v>989</v>
      </c>
      <c r="AA140" s="8"/>
      <c r="AB140" s="8" t="s">
        <v>227</v>
      </c>
      <c r="AC140" s="8" t="s">
        <v>441</v>
      </c>
      <c r="AD140" s="8" t="s">
        <v>399</v>
      </c>
      <c r="AE140" s="8"/>
      <c r="AF140" s="24"/>
    </row>
    <row r="141" spans="1:32" s="6" customFormat="1" ht="66" hidden="1" x14ac:dyDescent="0.3">
      <c r="A141" s="8" t="s">
        <v>316</v>
      </c>
      <c r="B141" s="8" t="s">
        <v>227</v>
      </c>
      <c r="C141" s="34">
        <v>326</v>
      </c>
      <c r="D141" s="8">
        <v>80161500</v>
      </c>
      <c r="E141" s="8"/>
      <c r="F141" s="8"/>
      <c r="G141" s="8" t="s">
        <v>999</v>
      </c>
      <c r="H141" s="8" t="s">
        <v>35</v>
      </c>
      <c r="I141" s="8" t="s">
        <v>52</v>
      </c>
      <c r="J141" s="8" t="s">
        <v>63</v>
      </c>
      <c r="K141" s="41">
        <v>2</v>
      </c>
      <c r="L141" s="8" t="s">
        <v>38</v>
      </c>
      <c r="M141" s="8">
        <v>10.5</v>
      </c>
      <c r="N141" s="8" t="s">
        <v>39</v>
      </c>
      <c r="O141" s="8" t="s">
        <v>1177</v>
      </c>
      <c r="P141" s="8" t="s">
        <v>54</v>
      </c>
      <c r="Q141" s="8">
        <v>0</v>
      </c>
      <c r="R141" s="8" t="s">
        <v>72</v>
      </c>
      <c r="S141" s="5">
        <v>8000000</v>
      </c>
      <c r="T141" s="5">
        <f t="shared" si="15"/>
        <v>84000000</v>
      </c>
      <c r="U141" s="5">
        <f t="shared" si="13"/>
        <v>84000000</v>
      </c>
      <c r="V141" s="8" t="s">
        <v>42</v>
      </c>
      <c r="W141" s="8" t="s">
        <v>43</v>
      </c>
      <c r="X141" s="20" t="s">
        <v>988</v>
      </c>
      <c r="Y141" s="8">
        <v>5111150</v>
      </c>
      <c r="Z141" s="9" t="s">
        <v>989</v>
      </c>
      <c r="AA141" s="8"/>
      <c r="AB141" s="8" t="s">
        <v>227</v>
      </c>
      <c r="AC141" s="8" t="s">
        <v>441</v>
      </c>
      <c r="AD141" s="8" t="s">
        <v>399</v>
      </c>
      <c r="AE141" s="8"/>
      <c r="AF141" s="24"/>
    </row>
    <row r="142" spans="1:32" s="29" customFormat="1" ht="99" hidden="1" x14ac:dyDescent="0.3">
      <c r="A142" s="8" t="s">
        <v>1033</v>
      </c>
      <c r="B142" s="8" t="s">
        <v>227</v>
      </c>
      <c r="C142" s="34">
        <v>327</v>
      </c>
      <c r="D142" s="8">
        <v>80161500</v>
      </c>
      <c r="E142" s="8"/>
      <c r="F142" s="8"/>
      <c r="G142" s="8" t="s">
        <v>1000</v>
      </c>
      <c r="H142" s="8" t="s">
        <v>35</v>
      </c>
      <c r="I142" s="8" t="s">
        <v>1001</v>
      </c>
      <c r="J142" s="8" t="s">
        <v>37</v>
      </c>
      <c r="K142" s="41">
        <v>1</v>
      </c>
      <c r="L142" s="8" t="s">
        <v>66</v>
      </c>
      <c r="M142" s="8">
        <v>4</v>
      </c>
      <c r="N142" s="8" t="s">
        <v>39</v>
      </c>
      <c r="O142" s="8" t="s">
        <v>1177</v>
      </c>
      <c r="P142" s="8" t="s">
        <v>54</v>
      </c>
      <c r="Q142" s="8">
        <v>0</v>
      </c>
      <c r="R142" s="8" t="s">
        <v>72</v>
      </c>
      <c r="S142" s="5">
        <v>8000000</v>
      </c>
      <c r="T142" s="5">
        <f t="shared" si="15"/>
        <v>32000000</v>
      </c>
      <c r="U142" s="5">
        <f t="shared" si="13"/>
        <v>32000000</v>
      </c>
      <c r="V142" s="8" t="s">
        <v>42</v>
      </c>
      <c r="W142" s="8" t="s">
        <v>43</v>
      </c>
      <c r="X142" s="20" t="s">
        <v>988</v>
      </c>
      <c r="Y142" s="8">
        <v>5111150</v>
      </c>
      <c r="Z142" s="9" t="s">
        <v>989</v>
      </c>
      <c r="AA142" s="8"/>
      <c r="AB142" s="8" t="s">
        <v>227</v>
      </c>
      <c r="AC142" s="8" t="s">
        <v>441</v>
      </c>
      <c r="AD142" s="8" t="s">
        <v>399</v>
      </c>
      <c r="AE142" s="8"/>
      <c r="AF142" s="32"/>
    </row>
    <row r="143" spans="1:32" s="6" customFormat="1" ht="99" hidden="1" x14ac:dyDescent="0.3">
      <c r="A143" s="8" t="s">
        <v>1034</v>
      </c>
      <c r="B143" s="8" t="s">
        <v>227</v>
      </c>
      <c r="C143" s="34">
        <v>329</v>
      </c>
      <c r="D143" s="8">
        <v>80161500</v>
      </c>
      <c r="E143" s="8"/>
      <c r="F143" s="8"/>
      <c r="G143" s="8" t="s">
        <v>1003</v>
      </c>
      <c r="H143" s="8" t="s">
        <v>35</v>
      </c>
      <c r="I143" s="8" t="s">
        <v>1004</v>
      </c>
      <c r="J143" s="13" t="s">
        <v>37</v>
      </c>
      <c r="K143" s="42">
        <v>1</v>
      </c>
      <c r="L143" s="8" t="s">
        <v>66</v>
      </c>
      <c r="M143" s="8">
        <v>4</v>
      </c>
      <c r="N143" s="8" t="s">
        <v>39</v>
      </c>
      <c r="O143" s="8" t="s">
        <v>1177</v>
      </c>
      <c r="P143" s="8" t="s">
        <v>54</v>
      </c>
      <c r="Q143" s="8">
        <v>0</v>
      </c>
      <c r="R143" s="8" t="s">
        <v>72</v>
      </c>
      <c r="S143" s="5">
        <v>8000000</v>
      </c>
      <c r="T143" s="5">
        <v>32000000</v>
      </c>
      <c r="U143" s="5">
        <f t="shared" si="13"/>
        <v>32000000</v>
      </c>
      <c r="V143" s="8" t="s">
        <v>42</v>
      </c>
      <c r="W143" s="8" t="s">
        <v>43</v>
      </c>
      <c r="X143" s="20" t="s">
        <v>988</v>
      </c>
      <c r="Y143" s="8">
        <v>5111150</v>
      </c>
      <c r="Z143" s="9" t="s">
        <v>989</v>
      </c>
      <c r="AA143" s="8"/>
      <c r="AB143" s="8" t="s">
        <v>227</v>
      </c>
      <c r="AC143" s="8" t="s">
        <v>441</v>
      </c>
      <c r="AD143" s="8" t="s">
        <v>399</v>
      </c>
      <c r="AE143" s="8"/>
      <c r="AF143" s="24"/>
    </row>
    <row r="144" spans="1:32" s="6" customFormat="1" ht="66" hidden="1" x14ac:dyDescent="0.3">
      <c r="A144" s="8" t="s">
        <v>1035</v>
      </c>
      <c r="B144" s="8" t="s">
        <v>227</v>
      </c>
      <c r="C144" s="34">
        <v>330</v>
      </c>
      <c r="D144" s="8">
        <v>80161500</v>
      </c>
      <c r="E144" s="8"/>
      <c r="F144" s="8"/>
      <c r="G144" s="8" t="s">
        <v>1005</v>
      </c>
      <c r="H144" s="8" t="s">
        <v>44</v>
      </c>
      <c r="I144" s="8" t="s">
        <v>1006</v>
      </c>
      <c r="J144" s="13" t="s">
        <v>37</v>
      </c>
      <c r="K144" s="42">
        <v>1</v>
      </c>
      <c r="L144" s="8" t="s">
        <v>66</v>
      </c>
      <c r="M144" s="8">
        <v>4</v>
      </c>
      <c r="N144" s="8" t="s">
        <v>39</v>
      </c>
      <c r="O144" s="8" t="s">
        <v>1177</v>
      </c>
      <c r="P144" s="8" t="s">
        <v>54</v>
      </c>
      <c r="Q144" s="8">
        <v>0</v>
      </c>
      <c r="R144" s="8" t="s">
        <v>72</v>
      </c>
      <c r="S144" s="5">
        <v>4500000</v>
      </c>
      <c r="T144" s="5">
        <f t="shared" ref="T144:T149" si="16">+S144*M144</f>
        <v>18000000</v>
      </c>
      <c r="U144" s="5">
        <f t="shared" si="13"/>
        <v>18000000</v>
      </c>
      <c r="V144" s="8" t="s">
        <v>42</v>
      </c>
      <c r="W144" s="8" t="s">
        <v>43</v>
      </c>
      <c r="X144" s="20" t="s">
        <v>988</v>
      </c>
      <c r="Y144" s="8">
        <v>5111150</v>
      </c>
      <c r="Z144" s="9" t="s">
        <v>989</v>
      </c>
      <c r="AA144" s="8"/>
      <c r="AB144" s="8" t="s">
        <v>227</v>
      </c>
      <c r="AC144" s="8" t="s">
        <v>441</v>
      </c>
      <c r="AD144" s="8" t="s">
        <v>399</v>
      </c>
      <c r="AE144" s="8"/>
      <c r="AF144" s="24"/>
    </row>
    <row r="145" spans="1:32" s="6" customFormat="1" ht="82.5" hidden="1" x14ac:dyDescent="0.3">
      <c r="A145" s="8" t="s">
        <v>324</v>
      </c>
      <c r="B145" s="8" t="s">
        <v>227</v>
      </c>
      <c r="C145" s="34">
        <v>331</v>
      </c>
      <c r="D145" s="8">
        <v>80161500</v>
      </c>
      <c r="E145" s="8"/>
      <c r="F145" s="8"/>
      <c r="G145" s="8" t="s">
        <v>1007</v>
      </c>
      <c r="H145" s="8" t="s">
        <v>44</v>
      </c>
      <c r="I145" s="8" t="s">
        <v>52</v>
      </c>
      <c r="J145" s="8" t="s">
        <v>63</v>
      </c>
      <c r="K145" s="41">
        <v>2</v>
      </c>
      <c r="L145" s="8" t="s">
        <v>38</v>
      </c>
      <c r="M145" s="8">
        <v>10.5</v>
      </c>
      <c r="N145" s="8" t="s">
        <v>39</v>
      </c>
      <c r="O145" s="8" t="s">
        <v>1177</v>
      </c>
      <c r="P145" s="8" t="s">
        <v>54</v>
      </c>
      <c r="Q145" s="8">
        <v>0</v>
      </c>
      <c r="R145" s="8" t="s">
        <v>72</v>
      </c>
      <c r="S145" s="5">
        <v>4500000</v>
      </c>
      <c r="T145" s="5">
        <f t="shared" si="16"/>
        <v>47250000</v>
      </c>
      <c r="U145" s="5">
        <f t="shared" si="13"/>
        <v>47250000</v>
      </c>
      <c r="V145" s="8" t="s">
        <v>42</v>
      </c>
      <c r="W145" s="8" t="s">
        <v>43</v>
      </c>
      <c r="X145" s="20" t="s">
        <v>988</v>
      </c>
      <c r="Y145" s="8">
        <v>5111150</v>
      </c>
      <c r="Z145" s="9" t="s">
        <v>989</v>
      </c>
      <c r="AA145" s="8"/>
      <c r="AB145" s="8" t="s">
        <v>227</v>
      </c>
      <c r="AC145" s="8" t="s">
        <v>441</v>
      </c>
      <c r="AD145" s="8" t="s">
        <v>399</v>
      </c>
      <c r="AE145" s="8"/>
      <c r="AF145" s="24"/>
    </row>
    <row r="146" spans="1:32" s="6" customFormat="1" ht="66" hidden="1" x14ac:dyDescent="0.3">
      <c r="A146" s="8" t="s">
        <v>325</v>
      </c>
      <c r="B146" s="8" t="s">
        <v>227</v>
      </c>
      <c r="C146" s="34">
        <v>332</v>
      </c>
      <c r="D146" s="8">
        <v>80161500</v>
      </c>
      <c r="E146" s="8"/>
      <c r="F146" s="8"/>
      <c r="G146" s="8" t="s">
        <v>1008</v>
      </c>
      <c r="H146" s="8" t="s">
        <v>35</v>
      </c>
      <c r="I146" s="8" t="s">
        <v>1009</v>
      </c>
      <c r="J146" s="13" t="s">
        <v>37</v>
      </c>
      <c r="K146" s="42">
        <v>1</v>
      </c>
      <c r="L146" s="8" t="s">
        <v>66</v>
      </c>
      <c r="M146" s="8">
        <v>4</v>
      </c>
      <c r="N146" s="8" t="s">
        <v>39</v>
      </c>
      <c r="O146" s="8" t="s">
        <v>1177</v>
      </c>
      <c r="P146" s="8" t="s">
        <v>54</v>
      </c>
      <c r="Q146" s="8">
        <v>0</v>
      </c>
      <c r="R146" s="8" t="s">
        <v>72</v>
      </c>
      <c r="S146" s="5">
        <v>5500000</v>
      </c>
      <c r="T146" s="5">
        <f t="shared" si="16"/>
        <v>22000000</v>
      </c>
      <c r="U146" s="5">
        <f t="shared" si="13"/>
        <v>22000000</v>
      </c>
      <c r="V146" s="8" t="s">
        <v>42</v>
      </c>
      <c r="W146" s="8" t="s">
        <v>43</v>
      </c>
      <c r="X146" s="20" t="s">
        <v>988</v>
      </c>
      <c r="Y146" s="8">
        <v>5111150</v>
      </c>
      <c r="Z146" s="9" t="s">
        <v>989</v>
      </c>
      <c r="AA146" s="8"/>
      <c r="AB146" s="8" t="s">
        <v>227</v>
      </c>
      <c r="AC146" s="8" t="s">
        <v>441</v>
      </c>
      <c r="AD146" s="8" t="s">
        <v>399</v>
      </c>
      <c r="AE146" s="8"/>
      <c r="AF146" s="24"/>
    </row>
    <row r="147" spans="1:32" s="6" customFormat="1" ht="66" hidden="1" x14ac:dyDescent="0.3">
      <c r="A147" s="8" t="s">
        <v>326</v>
      </c>
      <c r="B147" s="8" t="s">
        <v>227</v>
      </c>
      <c r="C147" s="34">
        <v>333</v>
      </c>
      <c r="D147" s="8">
        <v>80161500</v>
      </c>
      <c r="E147" s="8"/>
      <c r="F147" s="8"/>
      <c r="G147" s="8" t="s">
        <v>1010</v>
      </c>
      <c r="H147" s="8" t="s">
        <v>44</v>
      </c>
      <c r="I147" s="8" t="s">
        <v>1011</v>
      </c>
      <c r="J147" s="13" t="s">
        <v>37</v>
      </c>
      <c r="K147" s="42">
        <v>1</v>
      </c>
      <c r="L147" s="8" t="s">
        <v>66</v>
      </c>
      <c r="M147" s="8">
        <v>4</v>
      </c>
      <c r="N147" s="8" t="s">
        <v>39</v>
      </c>
      <c r="O147" s="8" t="s">
        <v>1177</v>
      </c>
      <c r="P147" s="8" t="s">
        <v>54</v>
      </c>
      <c r="Q147" s="8">
        <v>0</v>
      </c>
      <c r="R147" s="8" t="s">
        <v>72</v>
      </c>
      <c r="S147" s="5">
        <v>4500000</v>
      </c>
      <c r="T147" s="5">
        <f t="shared" si="16"/>
        <v>18000000</v>
      </c>
      <c r="U147" s="5">
        <f t="shared" ref="U147:U153" si="17">+T147</f>
        <v>18000000</v>
      </c>
      <c r="V147" s="8" t="s">
        <v>42</v>
      </c>
      <c r="W147" s="8" t="s">
        <v>43</v>
      </c>
      <c r="X147" s="20" t="s">
        <v>988</v>
      </c>
      <c r="Y147" s="8">
        <v>5111150</v>
      </c>
      <c r="Z147" s="9" t="s">
        <v>989</v>
      </c>
      <c r="AA147" s="8"/>
      <c r="AB147" s="8" t="s">
        <v>227</v>
      </c>
      <c r="AC147" s="8" t="s">
        <v>441</v>
      </c>
      <c r="AD147" s="8" t="s">
        <v>399</v>
      </c>
      <c r="AE147" s="8"/>
      <c r="AF147" s="24"/>
    </row>
    <row r="148" spans="1:32" s="6" customFormat="1" ht="66" hidden="1" x14ac:dyDescent="0.3">
      <c r="A148" s="8" t="s">
        <v>327</v>
      </c>
      <c r="B148" s="8" t="s">
        <v>227</v>
      </c>
      <c r="C148" s="34">
        <v>334</v>
      </c>
      <c r="D148" s="8">
        <v>80161500</v>
      </c>
      <c r="E148" s="8"/>
      <c r="F148" s="8"/>
      <c r="G148" s="8" t="s">
        <v>1012</v>
      </c>
      <c r="H148" s="8" t="s">
        <v>35</v>
      </c>
      <c r="I148" s="8" t="s">
        <v>52</v>
      </c>
      <c r="J148" s="8" t="s">
        <v>63</v>
      </c>
      <c r="K148" s="41">
        <v>2</v>
      </c>
      <c r="L148" s="8" t="s">
        <v>38</v>
      </c>
      <c r="M148" s="8">
        <v>10.5</v>
      </c>
      <c r="N148" s="8" t="s">
        <v>39</v>
      </c>
      <c r="O148" s="8" t="s">
        <v>1177</v>
      </c>
      <c r="P148" s="8" t="s">
        <v>54</v>
      </c>
      <c r="Q148" s="8">
        <v>0</v>
      </c>
      <c r="R148" s="8" t="s">
        <v>72</v>
      </c>
      <c r="S148" s="5">
        <v>8000000</v>
      </c>
      <c r="T148" s="5">
        <f t="shared" si="16"/>
        <v>84000000</v>
      </c>
      <c r="U148" s="5">
        <f t="shared" si="17"/>
        <v>84000000</v>
      </c>
      <c r="V148" s="8" t="s">
        <v>42</v>
      </c>
      <c r="W148" s="8" t="s">
        <v>43</v>
      </c>
      <c r="X148" s="20" t="s">
        <v>988</v>
      </c>
      <c r="Y148" s="8">
        <v>5111150</v>
      </c>
      <c r="Z148" s="9" t="s">
        <v>989</v>
      </c>
      <c r="AA148" s="8"/>
      <c r="AB148" s="8" t="s">
        <v>227</v>
      </c>
      <c r="AC148" s="8" t="s">
        <v>441</v>
      </c>
      <c r="AD148" s="8" t="s">
        <v>399</v>
      </c>
      <c r="AE148" s="8"/>
      <c r="AF148" s="24"/>
    </row>
    <row r="149" spans="1:32" s="6" customFormat="1" ht="66" hidden="1" x14ac:dyDescent="0.3">
      <c r="A149" s="8" t="s">
        <v>328</v>
      </c>
      <c r="B149" s="8" t="s">
        <v>227</v>
      </c>
      <c r="C149" s="34">
        <v>335</v>
      </c>
      <c r="D149" s="8">
        <v>80161500</v>
      </c>
      <c r="E149" s="8"/>
      <c r="F149" s="8"/>
      <c r="G149" s="8" t="s">
        <v>1012</v>
      </c>
      <c r="H149" s="8" t="s">
        <v>35</v>
      </c>
      <c r="I149" s="8" t="s">
        <v>52</v>
      </c>
      <c r="J149" s="8" t="s">
        <v>63</v>
      </c>
      <c r="K149" s="41">
        <v>2</v>
      </c>
      <c r="L149" s="8" t="s">
        <v>38</v>
      </c>
      <c r="M149" s="8">
        <v>10.5</v>
      </c>
      <c r="N149" s="8" t="s">
        <v>39</v>
      </c>
      <c r="O149" s="8" t="s">
        <v>1177</v>
      </c>
      <c r="P149" s="8" t="s">
        <v>54</v>
      </c>
      <c r="Q149" s="8">
        <v>0</v>
      </c>
      <c r="R149" s="8" t="s">
        <v>72</v>
      </c>
      <c r="S149" s="5">
        <v>8000000</v>
      </c>
      <c r="T149" s="5">
        <f t="shared" si="16"/>
        <v>84000000</v>
      </c>
      <c r="U149" s="5">
        <f t="shared" si="17"/>
        <v>84000000</v>
      </c>
      <c r="V149" s="8" t="s">
        <v>42</v>
      </c>
      <c r="W149" s="8" t="s">
        <v>43</v>
      </c>
      <c r="X149" s="20" t="s">
        <v>988</v>
      </c>
      <c r="Y149" s="8">
        <v>5111150</v>
      </c>
      <c r="Z149" s="9" t="s">
        <v>989</v>
      </c>
      <c r="AA149" s="8"/>
      <c r="AB149" s="8" t="s">
        <v>227</v>
      </c>
      <c r="AC149" s="8" t="s">
        <v>441</v>
      </c>
      <c r="AD149" s="8" t="s">
        <v>399</v>
      </c>
      <c r="AE149" s="8"/>
      <c r="AF149" s="24"/>
    </row>
    <row r="150" spans="1:32" s="6" customFormat="1" ht="93.75" hidden="1" customHeight="1" x14ac:dyDescent="0.3">
      <c r="A150" s="8" t="s">
        <v>1094</v>
      </c>
      <c r="B150" s="8" t="s">
        <v>178</v>
      </c>
      <c r="C150" s="34">
        <v>347</v>
      </c>
      <c r="D150" s="8" t="s">
        <v>229</v>
      </c>
      <c r="E150" s="23"/>
      <c r="F150" s="23"/>
      <c r="G150" s="8" t="s">
        <v>1106</v>
      </c>
      <c r="H150" s="8" t="s">
        <v>35</v>
      </c>
      <c r="I150" s="8" t="s">
        <v>1090</v>
      </c>
      <c r="J150" s="8" t="s">
        <v>37</v>
      </c>
      <c r="K150" s="41">
        <v>1</v>
      </c>
      <c r="L150" s="8" t="s">
        <v>66</v>
      </c>
      <c r="M150" s="8">
        <v>4</v>
      </c>
      <c r="N150" s="8" t="s">
        <v>39</v>
      </c>
      <c r="O150" s="8" t="s">
        <v>1177</v>
      </c>
      <c r="P150" s="8" t="s">
        <v>54</v>
      </c>
      <c r="Q150" s="8">
        <v>0</v>
      </c>
      <c r="R150" s="8" t="s">
        <v>41</v>
      </c>
      <c r="S150" s="5">
        <v>8000000</v>
      </c>
      <c r="T150" s="5">
        <f>+M150*S150</f>
        <v>32000000</v>
      </c>
      <c r="U150" s="52">
        <f t="shared" si="17"/>
        <v>32000000</v>
      </c>
      <c r="V150" s="8" t="s">
        <v>42</v>
      </c>
      <c r="W150" s="8" t="s">
        <v>43</v>
      </c>
      <c r="X150" s="20" t="s">
        <v>208</v>
      </c>
      <c r="Y150" s="8">
        <v>5111150</v>
      </c>
      <c r="Z150" s="9" t="s">
        <v>209</v>
      </c>
      <c r="AA150" s="8"/>
      <c r="AB150" s="8" t="s">
        <v>178</v>
      </c>
      <c r="AC150" s="8" t="s">
        <v>450</v>
      </c>
      <c r="AD150" s="8" t="s">
        <v>399</v>
      </c>
      <c r="AE150" s="23"/>
      <c r="AF150" s="24"/>
    </row>
    <row r="151" spans="1:32" s="6" customFormat="1" ht="80.25" hidden="1" customHeight="1" x14ac:dyDescent="0.3">
      <c r="A151" s="8" t="s">
        <v>1095</v>
      </c>
      <c r="B151" s="8" t="s">
        <v>178</v>
      </c>
      <c r="C151" s="34">
        <v>348</v>
      </c>
      <c r="D151" s="8" t="s">
        <v>229</v>
      </c>
      <c r="E151" s="23"/>
      <c r="F151" s="23"/>
      <c r="G151" s="8" t="s">
        <v>1107</v>
      </c>
      <c r="H151" s="8" t="s">
        <v>35</v>
      </c>
      <c r="I151" s="8" t="s">
        <v>52</v>
      </c>
      <c r="J151" s="8" t="s">
        <v>63</v>
      </c>
      <c r="K151" s="41">
        <v>2</v>
      </c>
      <c r="L151" s="8" t="s">
        <v>76</v>
      </c>
      <c r="M151" s="8">
        <v>4</v>
      </c>
      <c r="N151" s="8" t="s">
        <v>39</v>
      </c>
      <c r="O151" s="8" t="s">
        <v>1177</v>
      </c>
      <c r="P151" s="8" t="s">
        <v>54</v>
      </c>
      <c r="Q151" s="8">
        <v>0</v>
      </c>
      <c r="R151" s="8" t="s">
        <v>41</v>
      </c>
      <c r="S151" s="5">
        <v>9500000</v>
      </c>
      <c r="T151" s="5">
        <f>+M151*S151</f>
        <v>38000000</v>
      </c>
      <c r="U151" s="52">
        <f t="shared" si="17"/>
        <v>38000000</v>
      </c>
      <c r="V151" s="8" t="s">
        <v>42</v>
      </c>
      <c r="W151" s="8" t="s">
        <v>43</v>
      </c>
      <c r="X151" s="20" t="s">
        <v>208</v>
      </c>
      <c r="Y151" s="8">
        <v>5111150</v>
      </c>
      <c r="Z151" s="9" t="s">
        <v>209</v>
      </c>
      <c r="AA151" s="8"/>
      <c r="AB151" s="8" t="s">
        <v>178</v>
      </c>
      <c r="AC151" s="8" t="s">
        <v>405</v>
      </c>
      <c r="AD151" s="8" t="s">
        <v>399</v>
      </c>
      <c r="AE151" s="23"/>
      <c r="AF151" s="24"/>
    </row>
    <row r="152" spans="1:32" s="6" customFormat="1" ht="115.5" hidden="1" x14ac:dyDescent="0.3">
      <c r="A152" s="8" t="s">
        <v>1096</v>
      </c>
      <c r="B152" s="8" t="s">
        <v>178</v>
      </c>
      <c r="C152" s="34">
        <v>349</v>
      </c>
      <c r="D152" s="8" t="s">
        <v>229</v>
      </c>
      <c r="E152" s="23"/>
      <c r="F152" s="23"/>
      <c r="G152" s="8" t="s">
        <v>1108</v>
      </c>
      <c r="H152" s="8" t="s">
        <v>35</v>
      </c>
      <c r="I152" s="8" t="s">
        <v>52</v>
      </c>
      <c r="J152" s="8" t="s">
        <v>63</v>
      </c>
      <c r="K152" s="41">
        <v>2</v>
      </c>
      <c r="L152" s="8" t="s">
        <v>76</v>
      </c>
      <c r="M152" s="8">
        <v>4</v>
      </c>
      <c r="N152" s="8" t="s">
        <v>39</v>
      </c>
      <c r="O152" s="8" t="s">
        <v>1177</v>
      </c>
      <c r="P152" s="8" t="s">
        <v>54</v>
      </c>
      <c r="Q152" s="8">
        <v>0</v>
      </c>
      <c r="R152" s="8" t="s">
        <v>41</v>
      </c>
      <c r="S152" s="5">
        <v>9500000</v>
      </c>
      <c r="T152" s="5">
        <f>+M152*S152</f>
        <v>38000000</v>
      </c>
      <c r="U152" s="52">
        <f t="shared" si="17"/>
        <v>38000000</v>
      </c>
      <c r="V152" s="8" t="s">
        <v>42</v>
      </c>
      <c r="W152" s="8" t="s">
        <v>43</v>
      </c>
      <c r="X152" s="20" t="s">
        <v>208</v>
      </c>
      <c r="Y152" s="8">
        <v>5111150</v>
      </c>
      <c r="Z152" s="9" t="s">
        <v>209</v>
      </c>
      <c r="AA152" s="8"/>
      <c r="AB152" s="8" t="s">
        <v>178</v>
      </c>
      <c r="AC152" s="8" t="s">
        <v>405</v>
      </c>
      <c r="AD152" s="8" t="s">
        <v>399</v>
      </c>
      <c r="AE152" s="23"/>
      <c r="AF152" s="24"/>
    </row>
    <row r="153" spans="1:32" s="6" customFormat="1" ht="111.75" hidden="1" customHeight="1" x14ac:dyDescent="0.3">
      <c r="A153" s="8" t="s">
        <v>1097</v>
      </c>
      <c r="B153" s="8" t="s">
        <v>178</v>
      </c>
      <c r="C153" s="34">
        <v>350</v>
      </c>
      <c r="D153" s="8">
        <v>80161500</v>
      </c>
      <c r="E153" s="23"/>
      <c r="F153" s="23"/>
      <c r="G153" s="8" t="s">
        <v>1091</v>
      </c>
      <c r="H153" s="8" t="s">
        <v>44</v>
      </c>
      <c r="I153" s="8" t="s">
        <v>1092</v>
      </c>
      <c r="J153" s="8" t="s">
        <v>37</v>
      </c>
      <c r="K153" s="41">
        <v>1</v>
      </c>
      <c r="L153" s="8" t="s">
        <v>66</v>
      </c>
      <c r="M153" s="8">
        <v>4</v>
      </c>
      <c r="N153" s="8" t="s">
        <v>39</v>
      </c>
      <c r="O153" s="8" t="s">
        <v>1177</v>
      </c>
      <c r="P153" s="8" t="s">
        <v>54</v>
      </c>
      <c r="Q153" s="8">
        <v>0</v>
      </c>
      <c r="R153" s="8" t="s">
        <v>41</v>
      </c>
      <c r="S153" s="5">
        <v>6000000</v>
      </c>
      <c r="T153" s="5">
        <f>+M153*S153</f>
        <v>24000000</v>
      </c>
      <c r="U153" s="52">
        <f t="shared" si="17"/>
        <v>24000000</v>
      </c>
      <c r="V153" s="8" t="s">
        <v>42</v>
      </c>
      <c r="W153" s="8" t="s">
        <v>43</v>
      </c>
      <c r="X153" s="20" t="s">
        <v>208</v>
      </c>
      <c r="Y153" s="8">
        <v>5111150</v>
      </c>
      <c r="Z153" s="9" t="s">
        <v>209</v>
      </c>
      <c r="AA153" s="8"/>
      <c r="AB153" s="8" t="s">
        <v>178</v>
      </c>
      <c r="AC153" s="8" t="s">
        <v>450</v>
      </c>
      <c r="AD153" s="8" t="s">
        <v>399</v>
      </c>
      <c r="AE153" s="23"/>
      <c r="AF153" s="24"/>
    </row>
    <row r="155" spans="1:32" x14ac:dyDescent="0.25">
      <c r="H155" s="61"/>
      <c r="I155" s="61"/>
      <c r="J155" s="61"/>
      <c r="K155" s="62"/>
      <c r="L155" s="61"/>
      <c r="M155" s="61"/>
      <c r="N155" s="61"/>
      <c r="O155" s="61"/>
      <c r="P155" s="61"/>
      <c r="Q155" s="61"/>
      <c r="U155" s="63"/>
      <c r="V155" s="61"/>
      <c r="W155" s="61"/>
      <c r="X155" s="61"/>
    </row>
    <row r="156" spans="1:32" x14ac:dyDescent="0.25">
      <c r="H156" s="61"/>
      <c r="I156" s="61"/>
      <c r="J156" s="61"/>
      <c r="K156" s="62"/>
      <c r="L156" s="61"/>
      <c r="M156" s="61"/>
      <c r="N156" s="61"/>
      <c r="O156" s="61"/>
      <c r="P156" s="61"/>
      <c r="Q156" s="61"/>
      <c r="S156" s="48"/>
      <c r="U156" s="63"/>
      <c r="V156" s="61"/>
      <c r="W156" s="61"/>
      <c r="X156" s="61"/>
    </row>
    <row r="157" spans="1:32" x14ac:dyDescent="0.25">
      <c r="H157" s="61"/>
      <c r="I157" s="61"/>
      <c r="J157" s="61"/>
      <c r="K157" s="62"/>
      <c r="L157" s="61"/>
      <c r="M157" s="61"/>
      <c r="N157" s="61"/>
      <c r="O157" s="61"/>
      <c r="P157" s="61"/>
      <c r="Q157" s="61"/>
      <c r="U157" s="63"/>
      <c r="V157" s="61"/>
      <c r="W157" s="61"/>
      <c r="X157" s="61"/>
    </row>
    <row r="158" spans="1:32" x14ac:dyDescent="0.25">
      <c r="H158" s="61"/>
      <c r="I158" s="61"/>
      <c r="J158" s="61"/>
      <c r="K158" s="62"/>
      <c r="L158" s="61"/>
      <c r="M158" s="61"/>
      <c r="N158" s="61"/>
      <c r="O158" s="61"/>
      <c r="P158" s="61"/>
      <c r="Q158" s="61"/>
      <c r="U158" s="61"/>
      <c r="V158" s="61"/>
      <c r="W158" s="61"/>
      <c r="X158" s="61"/>
    </row>
    <row r="159" spans="1:32" x14ac:dyDescent="0.25">
      <c r="H159" s="61"/>
      <c r="I159" s="61"/>
      <c r="J159" s="61"/>
      <c r="K159" s="62"/>
      <c r="L159" s="61"/>
      <c r="M159" s="61"/>
      <c r="N159" s="61"/>
      <c r="O159" s="61"/>
      <c r="P159" s="61"/>
      <c r="Q159" s="61"/>
      <c r="U159" s="61"/>
      <c r="V159" s="61"/>
      <c r="W159" s="61"/>
      <c r="X159" s="61"/>
    </row>
    <row r="160" spans="1:32" x14ac:dyDescent="0.25">
      <c r="H160" s="61"/>
      <c r="I160" s="61"/>
      <c r="J160" s="61"/>
      <c r="K160" s="62"/>
      <c r="L160" s="61"/>
      <c r="M160" s="61"/>
      <c r="N160" s="61"/>
      <c r="O160" s="61"/>
      <c r="P160" s="61"/>
      <c r="Q160" s="61"/>
      <c r="U160" s="63"/>
      <c r="V160" s="61"/>
      <c r="W160" s="61"/>
      <c r="X160" s="61"/>
    </row>
    <row r="161" spans="8:24" x14ac:dyDescent="0.25">
      <c r="H161" s="61"/>
      <c r="I161" s="46"/>
      <c r="J161" s="61"/>
      <c r="K161" s="62"/>
      <c r="L161" s="61"/>
      <c r="M161" s="61"/>
      <c r="N161" s="61"/>
      <c r="O161" s="61"/>
      <c r="P161" s="61"/>
      <c r="Q161" s="61"/>
      <c r="S161" s="47"/>
      <c r="T161" s="47"/>
      <c r="U161" s="63"/>
      <c r="V161" s="61"/>
      <c r="W161" s="61"/>
      <c r="X161" s="61"/>
    </row>
    <row r="162" spans="8:24" x14ac:dyDescent="0.25">
      <c r="H162" s="61"/>
      <c r="I162" s="61"/>
      <c r="J162" s="61"/>
      <c r="K162" s="62"/>
      <c r="L162" s="61"/>
      <c r="M162" s="61"/>
      <c r="N162" s="61"/>
      <c r="O162" s="61"/>
      <c r="P162" s="61"/>
      <c r="Q162" s="61"/>
      <c r="U162" s="63"/>
      <c r="V162" s="61"/>
      <c r="W162" s="61"/>
      <c r="X162" s="61"/>
    </row>
    <row r="163" spans="8:24" x14ac:dyDescent="0.25">
      <c r="H163" s="61"/>
      <c r="I163" s="61"/>
      <c r="J163" s="61"/>
      <c r="K163" s="62"/>
      <c r="L163" s="61"/>
      <c r="M163" s="61"/>
      <c r="N163" s="61"/>
      <c r="O163" s="61"/>
      <c r="P163" s="61"/>
      <c r="Q163" s="61"/>
      <c r="S163" s="47"/>
      <c r="T163" s="47"/>
      <c r="U163" s="63"/>
      <c r="V163" s="61"/>
      <c r="W163" s="61"/>
      <c r="X163" s="61"/>
    </row>
    <row r="164" spans="8:24" x14ac:dyDescent="0.25">
      <c r="H164" s="61"/>
      <c r="I164" s="61"/>
      <c r="J164" s="61"/>
      <c r="K164" s="62"/>
      <c r="L164" s="61"/>
      <c r="M164" s="61"/>
      <c r="N164" s="61"/>
      <c r="O164" s="61"/>
      <c r="P164" s="61"/>
      <c r="Q164" s="46"/>
      <c r="U164" s="64"/>
      <c r="V164" s="61"/>
      <c r="W164" s="61"/>
      <c r="X164" s="61"/>
    </row>
    <row r="165" spans="8:24" x14ac:dyDescent="0.25">
      <c r="H165" s="61"/>
      <c r="I165" s="61"/>
      <c r="J165" s="61"/>
      <c r="K165" s="62"/>
      <c r="L165" s="61"/>
      <c r="M165" s="61"/>
      <c r="N165" s="61"/>
      <c r="O165" s="61"/>
      <c r="P165" s="61"/>
      <c r="Q165" s="61"/>
      <c r="U165" s="63"/>
      <c r="V165" s="61"/>
      <c r="W165" s="61"/>
      <c r="X165" s="61"/>
    </row>
    <row r="166" spans="8:24" x14ac:dyDescent="0.25">
      <c r="H166" s="61"/>
      <c r="I166" s="61"/>
      <c r="J166" s="61"/>
      <c r="K166" s="62"/>
      <c r="L166" s="61"/>
      <c r="M166" s="61"/>
      <c r="N166" s="61"/>
      <c r="O166" s="61"/>
      <c r="P166" s="61"/>
      <c r="Q166" s="61"/>
      <c r="U166" s="63"/>
      <c r="V166" s="61"/>
      <c r="W166" s="61"/>
      <c r="X166" s="61"/>
    </row>
    <row r="167" spans="8:24" x14ac:dyDescent="0.25">
      <c r="H167" s="61"/>
      <c r="I167" s="61"/>
      <c r="J167" s="61"/>
      <c r="K167" s="62"/>
      <c r="L167" s="61"/>
      <c r="M167" s="61"/>
      <c r="N167" s="61"/>
      <c r="O167" s="61"/>
      <c r="P167" s="61"/>
      <c r="Q167" s="61"/>
      <c r="U167" s="63"/>
      <c r="V167" s="61"/>
      <c r="W167" s="61"/>
      <c r="X167" s="61"/>
    </row>
    <row r="168" spans="8:24" x14ac:dyDescent="0.25">
      <c r="H168" s="61"/>
      <c r="I168" s="61"/>
      <c r="J168" s="61"/>
      <c r="K168" s="62"/>
      <c r="L168" s="61"/>
      <c r="M168" s="61"/>
      <c r="N168" s="61"/>
      <c r="O168" s="61"/>
      <c r="P168" s="61"/>
      <c r="Q168" s="61"/>
      <c r="U168" s="63"/>
      <c r="V168" s="61"/>
      <c r="W168" s="61"/>
      <c r="X168" s="61"/>
    </row>
    <row r="169" spans="8:24" x14ac:dyDescent="0.25">
      <c r="H169" s="61"/>
      <c r="I169" s="61"/>
      <c r="J169" s="61"/>
      <c r="K169" s="62"/>
      <c r="L169" s="61"/>
      <c r="M169" s="61"/>
      <c r="N169" s="61"/>
      <c r="O169" s="61"/>
      <c r="P169" s="61"/>
      <c r="Q169" s="61"/>
      <c r="U169" s="63"/>
      <c r="V169" s="61"/>
      <c r="W169" s="61"/>
      <c r="X169" s="61"/>
    </row>
    <row r="170" spans="8:24" x14ac:dyDescent="0.25">
      <c r="H170" s="61"/>
      <c r="I170" s="61"/>
      <c r="J170" s="61"/>
      <c r="K170" s="62"/>
      <c r="L170" s="61"/>
      <c r="M170" s="61"/>
      <c r="N170" s="61"/>
      <c r="O170" s="61"/>
      <c r="P170" s="61"/>
      <c r="Q170" s="61"/>
      <c r="U170" s="63"/>
      <c r="V170" s="61"/>
      <c r="W170" s="61"/>
      <c r="X170" s="61"/>
    </row>
    <row r="171" spans="8:24" x14ac:dyDescent="0.25">
      <c r="H171" s="61"/>
      <c r="I171" s="61"/>
      <c r="J171" s="61"/>
      <c r="K171" s="62"/>
      <c r="L171" s="61"/>
      <c r="M171" s="61"/>
      <c r="N171" s="61"/>
      <c r="O171" s="61"/>
      <c r="P171" s="61"/>
      <c r="Q171" s="61"/>
      <c r="U171" s="63"/>
      <c r="V171" s="61"/>
      <c r="W171" s="61"/>
      <c r="X171" s="61"/>
    </row>
    <row r="172" spans="8:24" x14ac:dyDescent="0.25">
      <c r="H172" s="61"/>
      <c r="I172" s="61"/>
      <c r="J172" s="61"/>
      <c r="K172" s="62"/>
      <c r="L172" s="61"/>
      <c r="M172" s="61"/>
      <c r="N172" s="61"/>
      <c r="O172" s="61"/>
      <c r="P172" s="61"/>
      <c r="Q172" s="61"/>
      <c r="U172" s="63"/>
      <c r="V172" s="61"/>
      <c r="W172" s="61"/>
      <c r="X172" s="61"/>
    </row>
  </sheetData>
  <autoFilter ref="A8:AF153" xr:uid="{D6F3635A-CB57-492B-A93B-564534343A9B}">
    <filterColumn colId="1">
      <filters>
        <filter val="DIRECCIÓN GENERAL"/>
      </filters>
    </filterColumn>
  </autoFilter>
  <mergeCells count="9">
    <mergeCell ref="A6:E7"/>
    <mergeCell ref="F6:X7"/>
    <mergeCell ref="Y6:AC7"/>
    <mergeCell ref="AD6:AF7"/>
    <mergeCell ref="A1:AF3"/>
    <mergeCell ref="A4:E5"/>
    <mergeCell ref="F4:X5"/>
    <mergeCell ref="Y4:AC5"/>
    <mergeCell ref="AD4:AF5"/>
  </mergeCells>
  <conditionalFormatting sqref="C1:C8">
    <cfRule type="duplicateValues" dxfId="6" priority="2"/>
  </conditionalFormatting>
  <conditionalFormatting sqref="C28:C153">
    <cfRule type="duplicateValues" dxfId="5" priority="977"/>
  </conditionalFormatting>
  <conditionalFormatting sqref="C9:C27">
    <cfRule type="duplicateValues" dxfId="4" priority="978"/>
  </conditionalFormatting>
  <hyperlinks>
    <hyperlink ref="Z15" r:id="rId1" xr:uid="{98063356-3753-4437-8D05-CAC9D3B0FCA1}"/>
    <hyperlink ref="Z21" r:id="rId2" xr:uid="{D56D6521-C8CB-4154-B427-DF135972F01A}"/>
    <hyperlink ref="Z24" r:id="rId3" xr:uid="{67D2F826-E17A-4A92-9218-89B1225E79A0}"/>
    <hyperlink ref="Z25" r:id="rId4" xr:uid="{0B84FD4A-6DBB-4E32-9823-95049E7EDFB9}"/>
    <hyperlink ref="Z22" r:id="rId5" xr:uid="{B128E71C-6C19-42F6-9CFA-C2F7CBC11A93}"/>
    <hyperlink ref="Z16" r:id="rId6" xr:uid="{C429FFFE-2400-4DC3-A99A-AE87126679AD}"/>
    <hyperlink ref="Z26" r:id="rId7" xr:uid="{A4BB562F-4535-4155-A288-087BFD49E05C}"/>
    <hyperlink ref="Z27" r:id="rId8" xr:uid="{0F8A0DA4-9BCA-43DE-ADFF-6EEFCC688102}"/>
    <hyperlink ref="Z17" r:id="rId9" xr:uid="{3DFCFD26-3DC0-4545-B161-C8AF18054B61}"/>
    <hyperlink ref="Z18" r:id="rId10" xr:uid="{417B1592-0B63-47CC-9039-9F41D956E244}"/>
    <hyperlink ref="Z19" r:id="rId11" xr:uid="{A40A537B-095E-4877-9CB5-16EABD2EB63C}"/>
    <hyperlink ref="Z20" r:id="rId12" xr:uid="{134E3413-098D-4F40-BFDF-2CCE4C370751}"/>
    <hyperlink ref="Z23" r:id="rId13" xr:uid="{73CDC6BD-FD7E-42E5-9416-063F14B533C2}"/>
    <hyperlink ref="Z9" r:id="rId14" xr:uid="{D356882B-2482-420A-BD58-88758D21BE78}"/>
    <hyperlink ref="Z10" r:id="rId15" xr:uid="{226CD7E1-2F41-4143-9D97-E31BDA528632}"/>
    <hyperlink ref="Z11" r:id="rId16" xr:uid="{C3D40824-35FA-461F-9FAF-E520EAC91949}"/>
    <hyperlink ref="Z12" r:id="rId17" xr:uid="{B7E386C4-6876-4AC9-8C82-F72893C1D3F1}"/>
    <hyperlink ref="Z31" r:id="rId18" xr:uid="{3C85DA4B-F9C1-421D-BCB0-6C47FFC8495D}"/>
    <hyperlink ref="Z32:Z36" r:id="rId19" display="susan.perez@migracioncolombia.gov.co" xr:uid="{31F60CBA-D014-453F-9129-E72820683416}"/>
    <hyperlink ref="Z35" r:id="rId20" xr:uid="{FFA35FC6-1270-4A6D-AE10-56139F954BE1}"/>
    <hyperlink ref="Z37" r:id="rId21" xr:uid="{D492EA25-B0EE-4696-A27F-5E803FCECBAA}"/>
    <hyperlink ref="Z38" r:id="rId22" xr:uid="{A6291E4E-CB0E-4683-AF8E-A81DDB2BFD38}"/>
    <hyperlink ref="Z28" r:id="rId23" xr:uid="{B8DF3F57-0F41-4CC2-AF15-83071E5BA9ED}"/>
    <hyperlink ref="Z29:Z30" r:id="rId24" display="nestor.medina@migracioncolombia.gov.co" xr:uid="{D7473171-1E86-44EC-BB8A-EC6D29AF0630}"/>
    <hyperlink ref="Z39" r:id="rId25" xr:uid="{3807A5E9-16E9-4E29-9237-EB8F75EF4964}"/>
    <hyperlink ref="Z40" r:id="rId26" xr:uid="{B8AE979E-EAFB-471D-986C-F9ED6A5E650F}"/>
    <hyperlink ref="Z41" r:id="rId27" xr:uid="{D5B88CB0-F690-400A-80D9-C5108D7FA740}"/>
    <hyperlink ref="Z42" r:id="rId28" xr:uid="{CA1DE828-B7D5-4278-BEF6-FC3EB1E820DA}"/>
    <hyperlink ref="Z45" r:id="rId29" xr:uid="{A9D4F897-D3E0-4140-B5F0-DEC380DC77AF}"/>
    <hyperlink ref="Z46" r:id="rId30" xr:uid="{CAC0E5F5-5584-40E0-91A9-181EE11465C2}"/>
    <hyperlink ref="Z47" r:id="rId31" xr:uid="{8D4902C7-5682-4DB3-A2AC-EADAB5BD18B2}"/>
    <hyperlink ref="Z43" r:id="rId32" xr:uid="{202B2449-D635-43C1-900E-89516B0E5912}"/>
    <hyperlink ref="Z44" r:id="rId33" xr:uid="{ECBBE893-CB38-4AC5-BB6A-5A65F5CBE0FB}"/>
    <hyperlink ref="Z49" r:id="rId34" xr:uid="{B7293AF4-F39D-4C9B-87CC-C8735B0E1987}"/>
    <hyperlink ref="Z50" r:id="rId35" xr:uid="{AB68528A-3C25-4126-A0C5-C51BDC31DF17}"/>
    <hyperlink ref="Z53" r:id="rId36" xr:uid="{75122F1B-1F16-48DD-AF72-DB3D92F147D9}"/>
    <hyperlink ref="Z59" r:id="rId37" xr:uid="{3608DB54-36BA-4A82-99D4-BBE67B24D9F5}"/>
    <hyperlink ref="Z60" r:id="rId38" xr:uid="{759F9F97-2B96-4AD9-90DD-599DD98481A6}"/>
    <hyperlink ref="Z51" r:id="rId39" xr:uid="{9ECA6DFF-5F07-41E7-BC63-ABDF55419383}"/>
    <hyperlink ref="Z52" r:id="rId40" xr:uid="{00314B0E-1940-4758-8D6E-4CEC26436680}"/>
    <hyperlink ref="Z54" r:id="rId41" xr:uid="{5B3C5CA7-0E32-40F8-9C3D-CE30E9C95AE6}"/>
    <hyperlink ref="Z55" r:id="rId42" xr:uid="{6A4B9662-ABB7-4473-A7B0-2881BA10F01D}"/>
    <hyperlink ref="Z56" r:id="rId43" xr:uid="{B22B1F06-A9EC-4B7B-AB58-AE32C841EA6F}"/>
    <hyperlink ref="Z57" r:id="rId44" xr:uid="{57B6613C-963D-42ED-AA11-BF2F68626071}"/>
    <hyperlink ref="Z58" r:id="rId45" xr:uid="{6B8C6801-3B03-4675-A665-4DC6CD48A93B}"/>
    <hyperlink ref="Z61" r:id="rId46" xr:uid="{7A8FEBB6-F1FD-4FFD-8DD6-1F67AC92013E}"/>
    <hyperlink ref="Z62" r:id="rId47" xr:uid="{0052E43F-A15B-4F3A-AF72-B43DB53D19A2}"/>
    <hyperlink ref="Z111" r:id="rId48" display="shirley.prieto@migracioncolombia.gov.co" xr:uid="{CDF77C19-A451-4875-8D7F-9594B20D310B}"/>
    <hyperlink ref="Z114" r:id="rId49" xr:uid="{C2434F24-B943-4FA2-978C-0E941C48B852}"/>
    <hyperlink ref="Z115" r:id="rId50" xr:uid="{09C2396C-D707-4D73-8793-2000DDADE409}"/>
    <hyperlink ref="Z117" r:id="rId51" xr:uid="{4429C37A-1FEC-4E00-8514-9A4F95EE1431}"/>
    <hyperlink ref="Z118" r:id="rId52" display="johana.oviedo@migracioncolombia.gov.co" xr:uid="{48EEA724-7497-4724-9B88-BB6D6040532C}"/>
    <hyperlink ref="Z112" r:id="rId53" xr:uid="{FB3B3E8B-722E-49DC-8BD6-473E324A84E0}"/>
    <hyperlink ref="Z113" r:id="rId54" xr:uid="{3EEAE03F-E33F-4544-BF03-ACA9C08A4EF2}"/>
    <hyperlink ref="Z121" r:id="rId55" xr:uid="{DEA24234-1EC9-46E0-825C-9DEE2A6DE707}"/>
    <hyperlink ref="Z122" r:id="rId56" xr:uid="{94CCE86F-0942-47A7-A814-0423171073C5}"/>
    <hyperlink ref="Z123:Z130" r:id="rId57" display="maria.aguirre@migracioncolombia.gov.co" xr:uid="{BDA2DC02-ECB0-4DB3-ABD5-A8CD64DB3D17}"/>
    <hyperlink ref="Z131" r:id="rId58" xr:uid="{E9BCE798-6C97-40BF-9B3D-D2CD266B7BDB}"/>
    <hyperlink ref="Z136" r:id="rId59" xr:uid="{2C6C49C9-85A3-4213-BB37-046397D1609E}"/>
    <hyperlink ref="Z133:Z135" r:id="rId60" display="rosa.martinez@migracioncolombia.gov.co" xr:uid="{5C99BDB7-2631-4753-8D1A-8F5F5D94C18C}"/>
    <hyperlink ref="Z137:Z149" r:id="rId61" display="rosa.martinez@migracioncolombia.gov.co" xr:uid="{976199D5-8502-489E-9998-FA64E866584B}"/>
    <hyperlink ref="Z116" r:id="rId62" xr:uid="{D4A4BBFB-FA9D-4F42-BCA8-54B1DCC0AF95}"/>
    <hyperlink ref="Z120" r:id="rId63" xr:uid="{10F7E3DD-27B0-4683-AFC9-F13076872799}"/>
    <hyperlink ref="Z63" r:id="rId64" xr:uid="{0F860064-4DF2-4A95-A8A8-3CED01D94021}"/>
    <hyperlink ref="Z67" r:id="rId65" xr:uid="{9490943D-85EF-45F4-A91B-C097E988B803}"/>
    <hyperlink ref="Z68" r:id="rId66" xr:uid="{77D1588F-50AB-4600-8902-111E42A6701D}"/>
    <hyperlink ref="Z69" r:id="rId67" xr:uid="{3E7D84B6-D0EE-4806-848E-44E3661A63F4}"/>
    <hyperlink ref="Z70" r:id="rId68" xr:uid="{9732DC85-5437-4A3D-B80E-C1C3DB6577B8}"/>
    <hyperlink ref="Z71" r:id="rId69" xr:uid="{60150169-45D2-4332-9F0F-C2B44B2F425E}"/>
    <hyperlink ref="Z72" r:id="rId70" xr:uid="{DF4F4D76-303A-491D-AA49-DC5D8C38C0D6}"/>
    <hyperlink ref="Z81" r:id="rId71" xr:uid="{FBF0A906-9AF2-462F-9E72-A1D6E652B30F}"/>
    <hyperlink ref="Z92" r:id="rId72" xr:uid="{B284FFB3-CEF8-4706-A113-46E7BABD8524}"/>
    <hyperlink ref="Z104" r:id="rId73" xr:uid="{80489B97-28BB-4D1D-A760-EA1615B985F2}"/>
    <hyperlink ref="Z82" r:id="rId74" xr:uid="{FD0C7293-F0C3-4B36-889A-2BF9E0952FFE}"/>
    <hyperlink ref="Z83" r:id="rId75" xr:uid="{147144B6-95DB-4CD8-8476-0EA3DDB8A1E1}"/>
    <hyperlink ref="Z93" r:id="rId76" xr:uid="{663BC13F-8B4D-47D9-B7AB-A723DA2D4D8E}"/>
    <hyperlink ref="Z84" r:id="rId77" xr:uid="{82D84B06-9D2B-4596-883F-0CDBE7EBF5D7}"/>
    <hyperlink ref="Z105" r:id="rId78" xr:uid="{DDCC9546-E89E-4E6C-BA48-B425AA3F99EF}"/>
    <hyperlink ref="Z85" r:id="rId79" xr:uid="{18B103E4-55EA-4E4A-919F-7550B47ABF02}"/>
    <hyperlink ref="Z73" r:id="rId80" xr:uid="{8C1E9946-BE7E-446F-AD28-C3EDBB12C10B}"/>
    <hyperlink ref="Z64" r:id="rId81" xr:uid="{116ACB91-B8DF-4B81-8EF6-D34ED5B8C315}"/>
    <hyperlink ref="Z65" r:id="rId82" xr:uid="{41573EAF-3C82-4226-9F27-015B36FAB91F}"/>
    <hyperlink ref="Z74" r:id="rId83" xr:uid="{B1EE6326-DEB8-48F2-946B-5A5C9FB78AC2}"/>
    <hyperlink ref="Z75" r:id="rId84" xr:uid="{7AC0286C-A4C1-4591-93B5-5AA664BA7CEF}"/>
    <hyperlink ref="Z76" r:id="rId85" xr:uid="{7ED677B3-59E9-4263-B0E1-D0ED873A27A3}"/>
    <hyperlink ref="Z77" r:id="rId86" xr:uid="{110163C8-7A77-49CD-B003-F8D2919FAD74}"/>
    <hyperlink ref="Z86" r:id="rId87" xr:uid="{56F84063-F903-4AC9-B5D8-C331D7796FBD}"/>
    <hyperlink ref="Z106" r:id="rId88" xr:uid="{438A0620-A41B-4458-A291-9786A158B2F8}"/>
    <hyperlink ref="Z94" r:id="rId89" xr:uid="{A9323E92-7A47-4125-9A5D-2F7217B8E1DE}"/>
    <hyperlink ref="Z78" r:id="rId90" xr:uid="{BDF0E381-0D8B-4FA7-A3C2-71BA17F8869D}"/>
    <hyperlink ref="Z87" r:id="rId91" xr:uid="{A6F4C529-F76B-4970-AE29-D7A09FD4586C}"/>
    <hyperlink ref="Z102" r:id="rId92" xr:uid="{744B9216-13B9-4F9C-A5F3-6EA86D99517A}"/>
    <hyperlink ref="Z88" r:id="rId93" xr:uid="{31E6C153-BD08-40B5-9B79-0418707341BC}"/>
    <hyperlink ref="Z95" r:id="rId94" xr:uid="{B7049D42-0567-4041-BEE4-73360103848D}"/>
    <hyperlink ref="Z103" r:id="rId95" xr:uid="{4DEE23D6-630B-41F5-8F12-448289199F6D}"/>
    <hyperlink ref="Z89" r:id="rId96" xr:uid="{6E9FD0BE-1303-46BD-A391-B5B7B9C4A5D3}"/>
    <hyperlink ref="Z79" r:id="rId97" xr:uid="{6463C517-DD10-404A-946A-7A383C31C7AC}"/>
    <hyperlink ref="Z96" r:id="rId98" xr:uid="{9F8FBF1E-03BD-4009-B9D5-AB61696BDD7C}"/>
    <hyperlink ref="Z97" r:id="rId99" xr:uid="{98D01F71-455F-4DBF-A3B6-3F4E4F775576}"/>
    <hyperlink ref="Z80" r:id="rId100" xr:uid="{A8777085-3647-48C0-93C3-EDCD3F5562AB}"/>
    <hyperlink ref="Z90" r:id="rId101" xr:uid="{7D4B62D1-EF85-4DD3-B9ED-3ED3B4A3897A}"/>
    <hyperlink ref="Z107" r:id="rId102" xr:uid="{ED74CB5A-6980-456A-998F-8CF670967C58}"/>
    <hyperlink ref="Z108" r:id="rId103" xr:uid="{296F714D-7884-49B9-BF2E-AB0F69369F51}"/>
    <hyperlink ref="Z109" r:id="rId104" xr:uid="{C4750B53-9DF4-4DA5-9A81-20C1635D9BBE}"/>
    <hyperlink ref="Z98" r:id="rId105" xr:uid="{0944B15A-7C85-491C-8992-22A9A4F33701}"/>
    <hyperlink ref="Z99" r:id="rId106" xr:uid="{5EA963E6-D458-47CC-BBB3-46C5CA57F3E0}"/>
    <hyperlink ref="Z91" r:id="rId107" xr:uid="{87434804-46C2-43C1-89D4-CB10A7C62E35}"/>
    <hyperlink ref="Z66" r:id="rId108" xr:uid="{495201E2-6EAE-4ECF-A4B4-DA0CBFC7AD94}"/>
    <hyperlink ref="Z100" r:id="rId109" xr:uid="{A27B63AE-EA28-4708-8E92-1B02F73BE901}"/>
    <hyperlink ref="Z101" r:id="rId110" xr:uid="{F8154283-94F9-452A-8A7C-81DA7D63AEFE}"/>
    <hyperlink ref="Z119" r:id="rId111" display="johana.oviedo@migracioncolombia.gov.co" xr:uid="{7D455D83-0EE6-4C3D-BA33-7AEC9F71BBF7}"/>
    <hyperlink ref="Z150" r:id="rId112" xr:uid="{FF292DA1-4BD7-4256-A78A-99BE193CF9B0}"/>
    <hyperlink ref="Z151" r:id="rId113" xr:uid="{187A8F1B-8E28-4010-83AA-4C334B5FD981}"/>
    <hyperlink ref="Z152" r:id="rId114" xr:uid="{A09DD5C6-B54B-4148-8ED6-82D959320CD6}"/>
    <hyperlink ref="Z153" r:id="rId115" xr:uid="{E97AB25B-320C-47E0-A830-ED8418F24357}"/>
  </hyperlinks>
  <pageMargins left="0.7" right="0.7" top="0.75" bottom="0.75" header="0.3" footer="0.3"/>
  <pageSetup orientation="portrait" r:id="rId11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1F508-FE5F-438D-8CAE-3966BDCB5E1B}">
  <sheetPr filterMode="1"/>
  <dimension ref="A1:AG172"/>
  <sheetViews>
    <sheetView zoomScale="55" zoomScaleNormal="55" workbookViewId="0">
      <pane xSplit="3" ySplit="8" topLeftCell="D105" activePane="bottomRight" state="frozen"/>
      <selection pane="topRight" activeCell="D1" sqref="D1"/>
      <selection pane="bottomLeft" activeCell="A9" sqref="A9"/>
      <selection pane="bottomRight" activeCell="I106" sqref="I106:I108"/>
    </sheetView>
  </sheetViews>
  <sheetFormatPr baseColWidth="10" defaultRowHeight="16.5" x14ac:dyDescent="0.25"/>
  <cols>
    <col min="1" max="1" width="12.42578125" style="15" customWidth="1"/>
    <col min="2" max="2" width="20" style="15" customWidth="1"/>
    <col min="3" max="3" width="12.42578125" style="15" hidden="1" customWidth="1"/>
    <col min="4" max="4" width="19.5703125" style="15" hidden="1" customWidth="1"/>
    <col min="5" max="5" width="10.5703125" style="15" hidden="1" customWidth="1"/>
    <col min="6" max="6" width="5.140625" style="15" hidden="1" customWidth="1"/>
    <col min="7" max="7" width="64.42578125" style="15" customWidth="1"/>
    <col min="8" max="9" width="21.42578125" style="15" customWidth="1"/>
    <col min="10" max="10" width="21.7109375" style="15" bestFit="1" customWidth="1"/>
    <col min="11" max="11" width="14.7109375" style="15" hidden="1" customWidth="1"/>
    <col min="12" max="12" width="14.7109375" style="44" hidden="1" customWidth="1"/>
    <col min="13" max="13" width="14.42578125" style="15" hidden="1" customWidth="1"/>
    <col min="14" max="14" width="11.42578125" style="15" hidden="1" customWidth="1"/>
    <col min="15" max="16" width="16.28515625" style="15" hidden="1" customWidth="1"/>
    <col min="17" max="17" width="12" style="15" hidden="1" customWidth="1"/>
    <col min="18" max="18" width="23.5703125" style="15" hidden="1" customWidth="1"/>
    <col min="19" max="19" width="19.28515625" style="11" hidden="1" customWidth="1"/>
    <col min="20" max="20" width="22.85546875" style="11" bestFit="1" customWidth="1"/>
    <col min="21" max="21" width="25.5703125" style="11" customWidth="1"/>
    <col min="22" max="22" width="25.5703125" style="38" customWidth="1"/>
    <col min="23" max="23" width="10.140625" style="15" customWidth="1"/>
    <col min="24" max="24" width="11.42578125" style="15" customWidth="1"/>
    <col min="25" max="25" width="14.85546875" style="15" customWidth="1"/>
    <col min="26" max="26" width="17" style="15" bestFit="1" customWidth="1"/>
    <col min="27" max="27" width="29.5703125" style="15" customWidth="1"/>
    <col min="28" max="28" width="19.28515625" style="15" customWidth="1"/>
    <col min="29" max="29" width="22.85546875" style="15" customWidth="1"/>
    <col min="30" max="30" width="73.42578125" style="15" customWidth="1"/>
    <col min="31" max="31" width="108.7109375" style="15" customWidth="1"/>
    <col min="32" max="32" width="20.7109375" style="15" customWidth="1"/>
    <col min="33" max="33" width="16.140625" style="15" customWidth="1"/>
    <col min="34" max="16384" width="11.42578125" style="15"/>
  </cols>
  <sheetData>
    <row r="1" spans="1:33" s="10" customFormat="1" x14ac:dyDescent="0.25">
      <c r="A1" s="141" t="s">
        <v>0</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8"/>
    </row>
    <row r="2" spans="1:33" s="10" customFormat="1" x14ac:dyDescent="0.25">
      <c r="A2" s="143"/>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5"/>
    </row>
    <row r="3" spans="1:33" s="10" customFormat="1" ht="17.25" thickBot="1" x14ac:dyDescent="0.3">
      <c r="A3" s="146"/>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8"/>
    </row>
    <row r="4" spans="1:33" s="10" customFormat="1" x14ac:dyDescent="0.25">
      <c r="A4" s="141" t="s">
        <v>1</v>
      </c>
      <c r="B4" s="137"/>
      <c r="C4" s="137"/>
      <c r="D4" s="137"/>
      <c r="E4" s="138"/>
      <c r="F4" s="141" t="s">
        <v>2</v>
      </c>
      <c r="G4" s="137"/>
      <c r="H4" s="137"/>
      <c r="I4" s="137"/>
      <c r="J4" s="137"/>
      <c r="K4" s="137"/>
      <c r="L4" s="137"/>
      <c r="M4" s="137"/>
      <c r="N4" s="137"/>
      <c r="O4" s="137"/>
      <c r="P4" s="137"/>
      <c r="Q4" s="137"/>
      <c r="R4" s="137"/>
      <c r="S4" s="137"/>
      <c r="T4" s="137"/>
      <c r="U4" s="137"/>
      <c r="V4" s="137"/>
      <c r="W4" s="137"/>
      <c r="X4" s="137"/>
      <c r="Y4" s="138"/>
      <c r="Z4" s="141" t="s">
        <v>3</v>
      </c>
      <c r="AA4" s="137"/>
      <c r="AB4" s="137"/>
      <c r="AC4" s="137"/>
      <c r="AD4" s="138"/>
      <c r="AE4" s="141" t="s">
        <v>4</v>
      </c>
      <c r="AF4" s="137"/>
      <c r="AG4" s="138"/>
    </row>
    <row r="5" spans="1:33" s="10" customFormat="1" ht="17.25" thickBot="1" x14ac:dyDescent="0.3">
      <c r="A5" s="146"/>
      <c r="B5" s="147"/>
      <c r="C5" s="147"/>
      <c r="D5" s="147"/>
      <c r="E5" s="148"/>
      <c r="F5" s="146"/>
      <c r="G5" s="147"/>
      <c r="H5" s="147"/>
      <c r="I5" s="147"/>
      <c r="J5" s="147"/>
      <c r="K5" s="147"/>
      <c r="L5" s="147"/>
      <c r="M5" s="147"/>
      <c r="N5" s="147"/>
      <c r="O5" s="147"/>
      <c r="P5" s="147"/>
      <c r="Q5" s="147"/>
      <c r="R5" s="147"/>
      <c r="S5" s="147"/>
      <c r="T5" s="147"/>
      <c r="U5" s="147"/>
      <c r="V5" s="147"/>
      <c r="W5" s="147"/>
      <c r="X5" s="147"/>
      <c r="Y5" s="148"/>
      <c r="Z5" s="146"/>
      <c r="AA5" s="147"/>
      <c r="AB5" s="147"/>
      <c r="AC5" s="147"/>
      <c r="AD5" s="148"/>
      <c r="AE5" s="146"/>
      <c r="AF5" s="147"/>
      <c r="AG5" s="148"/>
    </row>
    <row r="6" spans="1:33" s="10" customFormat="1" x14ac:dyDescent="0.25">
      <c r="A6" s="137" t="s">
        <v>5</v>
      </c>
      <c r="B6" s="137"/>
      <c r="C6" s="137"/>
      <c r="D6" s="137"/>
      <c r="E6" s="138"/>
      <c r="F6" s="141" t="s">
        <v>6</v>
      </c>
      <c r="G6" s="137"/>
      <c r="H6" s="137"/>
      <c r="I6" s="137"/>
      <c r="J6" s="137"/>
      <c r="K6" s="137"/>
      <c r="L6" s="137"/>
      <c r="M6" s="137"/>
      <c r="N6" s="137"/>
      <c r="O6" s="137"/>
      <c r="P6" s="137"/>
      <c r="Q6" s="137"/>
      <c r="R6" s="137"/>
      <c r="S6" s="137"/>
      <c r="T6" s="137"/>
      <c r="U6" s="137"/>
      <c r="V6" s="137"/>
      <c r="W6" s="137"/>
      <c r="X6" s="137"/>
      <c r="Y6" s="138"/>
      <c r="Z6" s="141" t="s">
        <v>7</v>
      </c>
      <c r="AA6" s="137"/>
      <c r="AB6" s="137"/>
      <c r="AC6" s="137"/>
      <c r="AD6" s="138"/>
      <c r="AE6" s="141" t="s">
        <v>8</v>
      </c>
      <c r="AF6" s="137"/>
      <c r="AG6" s="138"/>
    </row>
    <row r="7" spans="1:33" s="10" customFormat="1" x14ac:dyDescent="0.25">
      <c r="A7" s="139"/>
      <c r="B7" s="139"/>
      <c r="C7" s="139"/>
      <c r="D7" s="139"/>
      <c r="E7" s="140"/>
      <c r="F7" s="142"/>
      <c r="G7" s="139"/>
      <c r="H7" s="139"/>
      <c r="I7" s="139"/>
      <c r="J7" s="139"/>
      <c r="K7" s="139"/>
      <c r="L7" s="139"/>
      <c r="M7" s="139"/>
      <c r="N7" s="139"/>
      <c r="O7" s="139"/>
      <c r="P7" s="139"/>
      <c r="Q7" s="139"/>
      <c r="R7" s="139"/>
      <c r="S7" s="139"/>
      <c r="T7" s="139"/>
      <c r="U7" s="139"/>
      <c r="V7" s="139"/>
      <c r="W7" s="139"/>
      <c r="X7" s="139"/>
      <c r="Y7" s="140"/>
      <c r="Z7" s="142"/>
      <c r="AA7" s="139"/>
      <c r="AB7" s="139"/>
      <c r="AC7" s="139"/>
      <c r="AD7" s="140"/>
      <c r="AE7" s="142"/>
      <c r="AF7" s="139"/>
      <c r="AG7" s="140"/>
    </row>
    <row r="8" spans="1:33" s="10" customFormat="1" ht="82.5" x14ac:dyDescent="0.25">
      <c r="A8" s="3" t="s">
        <v>1109</v>
      </c>
      <c r="B8" s="3" t="s">
        <v>9</v>
      </c>
      <c r="C8" s="3" t="s">
        <v>10</v>
      </c>
      <c r="D8" s="3" t="s">
        <v>1049</v>
      </c>
      <c r="E8" s="3" t="s">
        <v>11</v>
      </c>
      <c r="F8" s="3" t="s">
        <v>12</v>
      </c>
      <c r="G8" s="3" t="s">
        <v>13</v>
      </c>
      <c r="H8" s="3" t="s">
        <v>14</v>
      </c>
      <c r="I8" s="3" t="s">
        <v>1419</v>
      </c>
      <c r="J8" s="3" t="s">
        <v>15</v>
      </c>
      <c r="K8" s="3" t="s">
        <v>16</v>
      </c>
      <c r="L8" s="40" t="s">
        <v>1173</v>
      </c>
      <c r="M8" s="3" t="s">
        <v>17</v>
      </c>
      <c r="N8" s="3" t="s">
        <v>18</v>
      </c>
      <c r="O8" s="3" t="s">
        <v>19</v>
      </c>
      <c r="P8" s="3" t="s">
        <v>1174</v>
      </c>
      <c r="Q8" s="3" t="s">
        <v>20</v>
      </c>
      <c r="R8" s="3" t="s">
        <v>1183</v>
      </c>
      <c r="S8" s="3" t="s">
        <v>21</v>
      </c>
      <c r="T8" s="4" t="s">
        <v>1214</v>
      </c>
      <c r="U8" s="4" t="s">
        <v>1191</v>
      </c>
      <c r="V8" s="4" t="s">
        <v>22</v>
      </c>
      <c r="W8" s="3" t="s">
        <v>23</v>
      </c>
      <c r="X8" s="3" t="s">
        <v>24</v>
      </c>
      <c r="Y8" s="3" t="s">
        <v>25</v>
      </c>
      <c r="Z8" s="3" t="s">
        <v>26</v>
      </c>
      <c r="AA8" s="3" t="s">
        <v>1184</v>
      </c>
      <c r="AB8" s="3" t="s">
        <v>27</v>
      </c>
      <c r="AC8" s="3" t="s">
        <v>28</v>
      </c>
      <c r="AD8" s="3" t="s">
        <v>29</v>
      </c>
      <c r="AE8" s="3" t="s">
        <v>30</v>
      </c>
      <c r="AF8" s="3" t="s">
        <v>31</v>
      </c>
      <c r="AG8" s="3" t="s">
        <v>32</v>
      </c>
    </row>
    <row r="9" spans="1:33" s="6" customFormat="1" ht="117.75" hidden="1" customHeight="1" x14ac:dyDescent="0.3">
      <c r="A9" s="8" t="s">
        <v>535</v>
      </c>
      <c r="B9" s="8" t="s">
        <v>33</v>
      </c>
      <c r="C9" s="34">
        <v>1</v>
      </c>
      <c r="D9" s="8">
        <v>80111607</v>
      </c>
      <c r="E9" s="8"/>
      <c r="F9" s="8"/>
      <c r="G9" s="8" t="s">
        <v>536</v>
      </c>
      <c r="H9" s="8" t="s">
        <v>35</v>
      </c>
      <c r="I9" s="59" t="s">
        <v>1436</v>
      </c>
      <c r="J9" s="8" t="s">
        <v>147</v>
      </c>
      <c r="K9" s="16" t="s">
        <v>37</v>
      </c>
      <c r="L9" s="41">
        <v>1</v>
      </c>
      <c r="M9" s="16" t="s">
        <v>66</v>
      </c>
      <c r="N9" s="8">
        <v>4</v>
      </c>
      <c r="O9" s="8" t="s">
        <v>39</v>
      </c>
      <c r="P9" s="8" t="s">
        <v>1177</v>
      </c>
      <c r="Q9" s="8" t="s">
        <v>54</v>
      </c>
      <c r="R9" s="8">
        <v>0</v>
      </c>
      <c r="S9" s="8" t="s">
        <v>41</v>
      </c>
      <c r="T9" s="5">
        <v>11000000</v>
      </c>
      <c r="U9" s="5">
        <f t="shared" ref="U9:U30" si="0">T9*N9</f>
        <v>44000000</v>
      </c>
      <c r="V9" s="52">
        <f t="shared" ref="V9:V25" si="1">+U9</f>
        <v>44000000</v>
      </c>
      <c r="W9" s="8" t="s">
        <v>42</v>
      </c>
      <c r="X9" s="8" t="s">
        <v>43</v>
      </c>
      <c r="Y9" s="8" t="s">
        <v>537</v>
      </c>
      <c r="Z9" s="8">
        <v>3017959815</v>
      </c>
      <c r="AA9" s="9" t="s">
        <v>538</v>
      </c>
      <c r="AB9" s="8"/>
      <c r="AC9" s="8" t="str">
        <f>+B9</f>
        <v>SUBDIRECCIÓN DE CONTROL DISCIPLINARIO INTERNO</v>
      </c>
      <c r="AD9" s="17" t="s">
        <v>405</v>
      </c>
      <c r="AE9" s="8" t="s">
        <v>399</v>
      </c>
      <c r="AF9" s="8"/>
      <c r="AG9" s="8"/>
    </row>
    <row r="10" spans="1:33" s="6" customFormat="1" ht="117.75" hidden="1" customHeight="1" x14ac:dyDescent="0.3">
      <c r="A10" s="8" t="s">
        <v>539</v>
      </c>
      <c r="B10" s="8" t="s">
        <v>33</v>
      </c>
      <c r="C10" s="34">
        <v>2</v>
      </c>
      <c r="D10" s="8">
        <v>80111607</v>
      </c>
      <c r="E10" s="8"/>
      <c r="F10" s="8"/>
      <c r="G10" s="8" t="s">
        <v>540</v>
      </c>
      <c r="H10" s="8" t="s">
        <v>35</v>
      </c>
      <c r="I10" s="59" t="s">
        <v>1435</v>
      </c>
      <c r="J10" s="8" t="s">
        <v>406</v>
      </c>
      <c r="K10" s="16" t="s">
        <v>163</v>
      </c>
      <c r="L10" s="41">
        <v>1</v>
      </c>
      <c r="M10" s="16" t="s">
        <v>66</v>
      </c>
      <c r="N10" s="8">
        <v>4</v>
      </c>
      <c r="O10" s="8" t="s">
        <v>39</v>
      </c>
      <c r="P10" s="8" t="s">
        <v>1177</v>
      </c>
      <c r="Q10" s="8" t="s">
        <v>54</v>
      </c>
      <c r="R10" s="8">
        <v>0</v>
      </c>
      <c r="S10" s="8" t="s">
        <v>41</v>
      </c>
      <c r="T10" s="5">
        <v>10500000</v>
      </c>
      <c r="U10" s="5">
        <f t="shared" si="0"/>
        <v>42000000</v>
      </c>
      <c r="V10" s="52">
        <f t="shared" si="1"/>
        <v>42000000</v>
      </c>
      <c r="W10" s="8" t="s">
        <v>42</v>
      </c>
      <c r="X10" s="8" t="s">
        <v>43</v>
      </c>
      <c r="Y10" s="8" t="s">
        <v>537</v>
      </c>
      <c r="Z10" s="8">
        <v>3017959815</v>
      </c>
      <c r="AA10" s="9" t="s">
        <v>538</v>
      </c>
      <c r="AB10" s="8"/>
      <c r="AC10" s="8" t="str">
        <f>+B10</f>
        <v>SUBDIRECCIÓN DE CONTROL DISCIPLINARIO INTERNO</v>
      </c>
      <c r="AD10" s="17" t="s">
        <v>405</v>
      </c>
      <c r="AE10" s="8" t="s">
        <v>399</v>
      </c>
      <c r="AF10" s="8"/>
      <c r="AG10" s="8"/>
    </row>
    <row r="11" spans="1:33" s="6" customFormat="1" ht="117.75" hidden="1" customHeight="1" x14ac:dyDescent="0.3">
      <c r="A11" s="8" t="s">
        <v>541</v>
      </c>
      <c r="B11" s="8" t="s">
        <v>33</v>
      </c>
      <c r="C11" s="34">
        <v>3</v>
      </c>
      <c r="D11" s="8">
        <v>80111607</v>
      </c>
      <c r="E11" s="8"/>
      <c r="F11" s="8"/>
      <c r="G11" s="8" t="s">
        <v>34</v>
      </c>
      <c r="H11" s="8" t="s">
        <v>35</v>
      </c>
      <c r="I11" s="8" t="s">
        <v>1431</v>
      </c>
      <c r="J11" s="8" t="s">
        <v>36</v>
      </c>
      <c r="K11" s="16" t="s">
        <v>37</v>
      </c>
      <c r="L11" s="41">
        <v>1</v>
      </c>
      <c r="M11" s="16" t="s">
        <v>66</v>
      </c>
      <c r="N11" s="8">
        <v>4</v>
      </c>
      <c r="O11" s="8" t="s">
        <v>39</v>
      </c>
      <c r="P11" s="8" t="s">
        <v>1177</v>
      </c>
      <c r="Q11" s="8" t="s">
        <v>54</v>
      </c>
      <c r="R11" s="8">
        <v>0</v>
      </c>
      <c r="S11" s="8" t="s">
        <v>41</v>
      </c>
      <c r="T11" s="5">
        <v>7000000</v>
      </c>
      <c r="U11" s="5">
        <f t="shared" si="0"/>
        <v>28000000</v>
      </c>
      <c r="V11" s="52">
        <f t="shared" si="1"/>
        <v>28000000</v>
      </c>
      <c r="W11" s="8" t="s">
        <v>42</v>
      </c>
      <c r="X11" s="8" t="s">
        <v>43</v>
      </c>
      <c r="Y11" s="8" t="s">
        <v>537</v>
      </c>
      <c r="Z11" s="8">
        <v>3017959815</v>
      </c>
      <c r="AA11" s="9" t="s">
        <v>538</v>
      </c>
      <c r="AB11" s="8"/>
      <c r="AC11" s="8" t="str">
        <f>+B11</f>
        <v>SUBDIRECCIÓN DE CONTROL DISCIPLINARIO INTERNO</v>
      </c>
      <c r="AD11" s="17" t="s">
        <v>405</v>
      </c>
      <c r="AE11" s="8" t="s">
        <v>399</v>
      </c>
      <c r="AF11" s="8"/>
      <c r="AG11" s="8"/>
    </row>
    <row r="12" spans="1:33" s="6" customFormat="1" ht="117.75" hidden="1" customHeight="1" x14ac:dyDescent="0.3">
      <c r="A12" s="8" t="s">
        <v>542</v>
      </c>
      <c r="B12" s="8" t="s">
        <v>33</v>
      </c>
      <c r="C12" s="34">
        <v>4</v>
      </c>
      <c r="D12" s="8">
        <v>80111607</v>
      </c>
      <c r="E12" s="8"/>
      <c r="F12" s="8"/>
      <c r="G12" s="8" t="s">
        <v>543</v>
      </c>
      <c r="H12" s="8" t="s">
        <v>44</v>
      </c>
      <c r="I12" s="8" t="s">
        <v>1439</v>
      </c>
      <c r="J12" s="8" t="s">
        <v>45</v>
      </c>
      <c r="K12" s="16" t="s">
        <v>37</v>
      </c>
      <c r="L12" s="41">
        <v>1</v>
      </c>
      <c r="M12" s="16" t="s">
        <v>66</v>
      </c>
      <c r="N12" s="8">
        <v>4</v>
      </c>
      <c r="O12" s="8" t="s">
        <v>39</v>
      </c>
      <c r="P12" s="8" t="s">
        <v>1177</v>
      </c>
      <c r="Q12" s="8" t="s">
        <v>54</v>
      </c>
      <c r="R12" s="8">
        <v>0</v>
      </c>
      <c r="S12" s="8" t="s">
        <v>41</v>
      </c>
      <c r="T12" s="5">
        <v>4000000</v>
      </c>
      <c r="U12" s="5">
        <f t="shared" si="0"/>
        <v>16000000</v>
      </c>
      <c r="V12" s="52">
        <f t="shared" si="1"/>
        <v>16000000</v>
      </c>
      <c r="W12" s="8" t="s">
        <v>42</v>
      </c>
      <c r="X12" s="8" t="s">
        <v>43</v>
      </c>
      <c r="Y12" s="8" t="s">
        <v>537</v>
      </c>
      <c r="Z12" s="8">
        <v>3017959815</v>
      </c>
      <c r="AA12" s="9" t="s">
        <v>538</v>
      </c>
      <c r="AB12" s="8"/>
      <c r="AC12" s="8" t="s">
        <v>33</v>
      </c>
      <c r="AD12" s="8" t="s">
        <v>450</v>
      </c>
      <c r="AE12" s="8" t="s">
        <v>399</v>
      </c>
      <c r="AF12" s="8"/>
      <c r="AG12" s="8"/>
    </row>
    <row r="13" spans="1:33" s="6" customFormat="1" ht="129" hidden="1" customHeight="1" x14ac:dyDescent="0.3">
      <c r="A13" s="8" t="s">
        <v>474</v>
      </c>
      <c r="B13" s="8" t="s">
        <v>46</v>
      </c>
      <c r="C13" s="34">
        <v>5</v>
      </c>
      <c r="D13" s="8" t="s">
        <v>1050</v>
      </c>
      <c r="E13" s="8"/>
      <c r="F13" s="8"/>
      <c r="G13" s="8" t="s">
        <v>833</v>
      </c>
      <c r="H13" s="8" t="s">
        <v>35</v>
      </c>
      <c r="I13" s="8" t="s">
        <v>1431</v>
      </c>
      <c r="J13" s="8" t="s">
        <v>407</v>
      </c>
      <c r="K13" s="16" t="s">
        <v>37</v>
      </c>
      <c r="L13" s="41">
        <v>1</v>
      </c>
      <c r="M13" s="16" t="s">
        <v>66</v>
      </c>
      <c r="N13" s="8">
        <v>4</v>
      </c>
      <c r="O13" s="8" t="s">
        <v>39</v>
      </c>
      <c r="P13" s="8" t="s">
        <v>1177</v>
      </c>
      <c r="Q13" s="8" t="s">
        <v>54</v>
      </c>
      <c r="R13" s="8">
        <v>0</v>
      </c>
      <c r="S13" s="8" t="s">
        <v>41</v>
      </c>
      <c r="T13" s="5">
        <v>7500000</v>
      </c>
      <c r="U13" s="5">
        <f t="shared" si="0"/>
        <v>30000000</v>
      </c>
      <c r="V13" s="52">
        <f t="shared" si="1"/>
        <v>30000000</v>
      </c>
      <c r="W13" s="8" t="s">
        <v>42</v>
      </c>
      <c r="X13" s="8" t="s">
        <v>43</v>
      </c>
      <c r="Y13" s="8" t="s">
        <v>1158</v>
      </c>
      <c r="Z13" s="8">
        <v>3245969059</v>
      </c>
      <c r="AA13" s="7" t="s">
        <v>1159</v>
      </c>
      <c r="AB13" s="8"/>
      <c r="AC13" s="8" t="s">
        <v>1200</v>
      </c>
      <c r="AD13" s="8" t="s">
        <v>450</v>
      </c>
      <c r="AE13" s="8" t="s">
        <v>399</v>
      </c>
      <c r="AF13" s="8"/>
      <c r="AG13" s="8"/>
    </row>
    <row r="14" spans="1:33" s="6" customFormat="1" ht="130.5" hidden="1" customHeight="1" x14ac:dyDescent="0.3">
      <c r="A14" s="8" t="s">
        <v>475</v>
      </c>
      <c r="B14" s="8" t="s">
        <v>46</v>
      </c>
      <c r="C14" s="34">
        <v>6</v>
      </c>
      <c r="D14" s="8">
        <v>80111600</v>
      </c>
      <c r="E14" s="8"/>
      <c r="F14" s="8"/>
      <c r="G14" s="8" t="s">
        <v>834</v>
      </c>
      <c r="H14" s="8" t="s">
        <v>35</v>
      </c>
      <c r="I14" s="8" t="s">
        <v>1426</v>
      </c>
      <c r="J14" s="8" t="s">
        <v>52</v>
      </c>
      <c r="K14" s="16" t="s">
        <v>37</v>
      </c>
      <c r="L14" s="41">
        <v>1</v>
      </c>
      <c r="M14" s="16" t="s">
        <v>66</v>
      </c>
      <c r="N14" s="8">
        <v>4</v>
      </c>
      <c r="O14" s="8" t="s">
        <v>39</v>
      </c>
      <c r="P14" s="8" t="s">
        <v>1177</v>
      </c>
      <c r="Q14" s="8" t="s">
        <v>54</v>
      </c>
      <c r="R14" s="8">
        <v>0</v>
      </c>
      <c r="S14" s="8" t="s">
        <v>41</v>
      </c>
      <c r="T14" s="5">
        <v>5500000</v>
      </c>
      <c r="U14" s="14">
        <f t="shared" si="0"/>
        <v>22000000</v>
      </c>
      <c r="V14" s="52">
        <f t="shared" si="1"/>
        <v>22000000</v>
      </c>
      <c r="W14" s="8" t="s">
        <v>42</v>
      </c>
      <c r="X14" s="8" t="s">
        <v>43</v>
      </c>
      <c r="Y14" s="8" t="s">
        <v>1160</v>
      </c>
      <c r="Z14" s="8"/>
      <c r="AA14" s="7" t="s">
        <v>1161</v>
      </c>
      <c r="AB14" s="8"/>
      <c r="AC14" s="8" t="s">
        <v>1200</v>
      </c>
      <c r="AD14" s="8" t="s">
        <v>450</v>
      </c>
      <c r="AE14" s="8" t="s">
        <v>399</v>
      </c>
      <c r="AF14" s="8"/>
      <c r="AG14" s="8"/>
    </row>
    <row r="15" spans="1:33" s="6" customFormat="1" ht="152.25" hidden="1" customHeight="1" x14ac:dyDescent="0.3">
      <c r="A15" s="8" t="s">
        <v>80</v>
      </c>
      <c r="B15" s="8" t="s">
        <v>81</v>
      </c>
      <c r="C15" s="34">
        <v>7</v>
      </c>
      <c r="D15" s="8" t="s">
        <v>1051</v>
      </c>
      <c r="E15" s="8"/>
      <c r="F15" s="8"/>
      <c r="G15" s="19" t="s">
        <v>518</v>
      </c>
      <c r="H15" s="8" t="s">
        <v>35</v>
      </c>
      <c r="I15" s="8" t="s">
        <v>1428</v>
      </c>
      <c r="J15" s="8" t="s">
        <v>82</v>
      </c>
      <c r="K15" s="8" t="s">
        <v>37</v>
      </c>
      <c r="L15" s="41">
        <v>1</v>
      </c>
      <c r="M15" s="8" t="s">
        <v>66</v>
      </c>
      <c r="N15" s="8">
        <v>4</v>
      </c>
      <c r="O15" s="8" t="s">
        <v>39</v>
      </c>
      <c r="P15" s="8" t="s">
        <v>1177</v>
      </c>
      <c r="Q15" s="8" t="s">
        <v>40</v>
      </c>
      <c r="R15" s="8">
        <v>1</v>
      </c>
      <c r="S15" s="8" t="s">
        <v>72</v>
      </c>
      <c r="T15" s="14">
        <v>6000000</v>
      </c>
      <c r="U15" s="14">
        <f t="shared" si="0"/>
        <v>24000000</v>
      </c>
      <c r="V15" s="5">
        <f t="shared" si="1"/>
        <v>24000000</v>
      </c>
      <c r="W15" s="8" t="s">
        <v>43</v>
      </c>
      <c r="X15" s="8" t="s">
        <v>43</v>
      </c>
      <c r="Y15" s="8" t="s">
        <v>476</v>
      </c>
      <c r="Z15" s="8">
        <v>5111150</v>
      </c>
      <c r="AA15" s="9" t="s">
        <v>477</v>
      </c>
      <c r="AB15" s="8"/>
      <c r="AC15" s="8" t="s">
        <v>81</v>
      </c>
      <c r="AD15" s="19" t="s">
        <v>987</v>
      </c>
      <c r="AE15" s="8" t="s">
        <v>399</v>
      </c>
      <c r="AF15" s="8"/>
      <c r="AG15" s="8"/>
    </row>
    <row r="16" spans="1:33" s="6" customFormat="1" ht="129" hidden="1" customHeight="1" x14ac:dyDescent="0.3">
      <c r="A16" s="8" t="s">
        <v>825</v>
      </c>
      <c r="B16" s="8" t="s">
        <v>81</v>
      </c>
      <c r="C16" s="34">
        <v>8</v>
      </c>
      <c r="D16" s="8" t="s">
        <v>519</v>
      </c>
      <c r="E16" s="8"/>
      <c r="F16" s="8"/>
      <c r="G16" s="19" t="s">
        <v>520</v>
      </c>
      <c r="H16" s="8" t="s">
        <v>35</v>
      </c>
      <c r="I16" s="8" t="s">
        <v>1427</v>
      </c>
      <c r="J16" s="8" t="s">
        <v>83</v>
      </c>
      <c r="K16" s="8" t="s">
        <v>37</v>
      </c>
      <c r="L16" s="41">
        <v>1</v>
      </c>
      <c r="M16" s="8" t="s">
        <v>66</v>
      </c>
      <c r="N16" s="8">
        <v>4</v>
      </c>
      <c r="O16" s="8" t="s">
        <v>39</v>
      </c>
      <c r="P16" s="8" t="s">
        <v>1177</v>
      </c>
      <c r="Q16" s="8" t="s">
        <v>54</v>
      </c>
      <c r="R16" s="8">
        <v>0</v>
      </c>
      <c r="S16" s="8" t="s">
        <v>72</v>
      </c>
      <c r="T16" s="14">
        <v>5500000</v>
      </c>
      <c r="U16" s="14">
        <f t="shared" si="0"/>
        <v>22000000</v>
      </c>
      <c r="V16" s="5">
        <f t="shared" si="1"/>
        <v>22000000</v>
      </c>
      <c r="W16" s="8" t="s">
        <v>43</v>
      </c>
      <c r="X16" s="8" t="s">
        <v>43</v>
      </c>
      <c r="Y16" s="8" t="s">
        <v>415</v>
      </c>
      <c r="Z16" s="8">
        <v>5111150</v>
      </c>
      <c r="AA16" s="9" t="s">
        <v>416</v>
      </c>
      <c r="AB16" s="8"/>
      <c r="AC16" s="8" t="s">
        <v>81</v>
      </c>
      <c r="AD16" s="19" t="s">
        <v>987</v>
      </c>
      <c r="AE16" s="8" t="s">
        <v>399</v>
      </c>
      <c r="AF16" s="8"/>
      <c r="AG16" s="8"/>
    </row>
    <row r="17" spans="1:33" s="6" customFormat="1" ht="129" hidden="1" customHeight="1" x14ac:dyDescent="0.3">
      <c r="A17" s="8" t="s">
        <v>826</v>
      </c>
      <c r="B17" s="8" t="s">
        <v>81</v>
      </c>
      <c r="C17" s="34">
        <v>9</v>
      </c>
      <c r="D17" s="8" t="s">
        <v>519</v>
      </c>
      <c r="E17" s="8"/>
      <c r="F17" s="8"/>
      <c r="G17" s="19" t="s">
        <v>521</v>
      </c>
      <c r="H17" s="8" t="s">
        <v>35</v>
      </c>
      <c r="I17" s="8" t="s">
        <v>1442</v>
      </c>
      <c r="J17" s="8" t="s">
        <v>417</v>
      </c>
      <c r="K17" s="8" t="s">
        <v>37</v>
      </c>
      <c r="L17" s="41">
        <v>1</v>
      </c>
      <c r="M17" s="8" t="s">
        <v>66</v>
      </c>
      <c r="N17" s="8">
        <v>4</v>
      </c>
      <c r="O17" s="8" t="s">
        <v>39</v>
      </c>
      <c r="P17" s="8" t="s">
        <v>1177</v>
      </c>
      <c r="Q17" s="8" t="s">
        <v>40</v>
      </c>
      <c r="R17" s="8">
        <v>1</v>
      </c>
      <c r="S17" s="8" t="s">
        <v>72</v>
      </c>
      <c r="T17" s="14">
        <v>5000000</v>
      </c>
      <c r="U17" s="14">
        <f t="shared" si="0"/>
        <v>20000000</v>
      </c>
      <c r="V17" s="5">
        <f t="shared" si="1"/>
        <v>20000000</v>
      </c>
      <c r="W17" s="8" t="s">
        <v>43</v>
      </c>
      <c r="X17" s="8" t="s">
        <v>43</v>
      </c>
      <c r="Y17" s="8" t="s">
        <v>476</v>
      </c>
      <c r="Z17" s="8">
        <v>5111150</v>
      </c>
      <c r="AA17" s="9" t="s">
        <v>477</v>
      </c>
      <c r="AB17" s="8"/>
      <c r="AC17" s="8" t="s">
        <v>81</v>
      </c>
      <c r="AD17" s="19" t="s">
        <v>987</v>
      </c>
      <c r="AE17" s="8" t="s">
        <v>399</v>
      </c>
      <c r="AF17" s="8"/>
      <c r="AG17" s="8"/>
    </row>
    <row r="18" spans="1:33" s="6" customFormat="1" ht="129" hidden="1" customHeight="1" x14ac:dyDescent="0.3">
      <c r="A18" s="8" t="s">
        <v>86</v>
      </c>
      <c r="B18" s="8" t="s">
        <v>81</v>
      </c>
      <c r="C18" s="34">
        <v>10</v>
      </c>
      <c r="D18" s="8" t="s">
        <v>519</v>
      </c>
      <c r="E18" s="8"/>
      <c r="F18" s="8"/>
      <c r="G18" s="19" t="s">
        <v>522</v>
      </c>
      <c r="H18" s="8" t="s">
        <v>35</v>
      </c>
      <c r="I18" s="8" t="s">
        <v>1443</v>
      </c>
      <c r="J18" s="8" t="s">
        <v>88</v>
      </c>
      <c r="K18" s="8" t="s">
        <v>37</v>
      </c>
      <c r="L18" s="41">
        <v>1</v>
      </c>
      <c r="M18" s="8" t="s">
        <v>66</v>
      </c>
      <c r="N18" s="8">
        <v>4</v>
      </c>
      <c r="O18" s="8" t="s">
        <v>39</v>
      </c>
      <c r="P18" s="8" t="s">
        <v>1177</v>
      </c>
      <c r="Q18" s="8" t="s">
        <v>40</v>
      </c>
      <c r="R18" s="8">
        <v>1</v>
      </c>
      <c r="S18" s="8" t="s">
        <v>72</v>
      </c>
      <c r="T18" s="14">
        <v>5500000</v>
      </c>
      <c r="U18" s="14">
        <f t="shared" si="0"/>
        <v>22000000</v>
      </c>
      <c r="V18" s="5">
        <f t="shared" si="1"/>
        <v>22000000</v>
      </c>
      <c r="W18" s="8" t="s">
        <v>43</v>
      </c>
      <c r="X18" s="8" t="s">
        <v>43</v>
      </c>
      <c r="Y18" s="8" t="s">
        <v>415</v>
      </c>
      <c r="Z18" s="8">
        <v>5111150</v>
      </c>
      <c r="AA18" s="9" t="s">
        <v>416</v>
      </c>
      <c r="AB18" s="8"/>
      <c r="AC18" s="8" t="s">
        <v>81</v>
      </c>
      <c r="AD18" s="19" t="s">
        <v>987</v>
      </c>
      <c r="AE18" s="8" t="s">
        <v>399</v>
      </c>
      <c r="AF18" s="8"/>
      <c r="AG18" s="8"/>
    </row>
    <row r="19" spans="1:33" s="6" customFormat="1" ht="129" hidden="1" customHeight="1" x14ac:dyDescent="0.3">
      <c r="A19" s="8" t="s">
        <v>87</v>
      </c>
      <c r="B19" s="8" t="s">
        <v>81</v>
      </c>
      <c r="C19" s="34">
        <v>11</v>
      </c>
      <c r="D19" s="8" t="s">
        <v>519</v>
      </c>
      <c r="E19" s="8"/>
      <c r="F19" s="8"/>
      <c r="G19" s="19" t="s">
        <v>523</v>
      </c>
      <c r="H19" s="8" t="s">
        <v>35</v>
      </c>
      <c r="I19" s="8" t="s">
        <v>1443</v>
      </c>
      <c r="J19" s="8" t="s">
        <v>90</v>
      </c>
      <c r="K19" s="8" t="s">
        <v>37</v>
      </c>
      <c r="L19" s="41">
        <v>1</v>
      </c>
      <c r="M19" s="8" t="s">
        <v>66</v>
      </c>
      <c r="N19" s="8">
        <v>4</v>
      </c>
      <c r="O19" s="8" t="s">
        <v>39</v>
      </c>
      <c r="P19" s="8" t="s">
        <v>1177</v>
      </c>
      <c r="Q19" s="8" t="s">
        <v>54</v>
      </c>
      <c r="R19" s="8">
        <v>0</v>
      </c>
      <c r="S19" s="8" t="s">
        <v>72</v>
      </c>
      <c r="T19" s="14">
        <v>5500000</v>
      </c>
      <c r="U19" s="14">
        <f t="shared" si="0"/>
        <v>22000000</v>
      </c>
      <c r="V19" s="5">
        <f t="shared" si="1"/>
        <v>22000000</v>
      </c>
      <c r="W19" s="8" t="s">
        <v>43</v>
      </c>
      <c r="X19" s="8" t="s">
        <v>43</v>
      </c>
      <c r="Y19" s="8" t="s">
        <v>415</v>
      </c>
      <c r="Z19" s="8">
        <v>5111150</v>
      </c>
      <c r="AA19" s="9" t="s">
        <v>416</v>
      </c>
      <c r="AB19" s="8"/>
      <c r="AC19" s="8" t="s">
        <v>81</v>
      </c>
      <c r="AD19" s="19" t="s">
        <v>987</v>
      </c>
      <c r="AE19" s="8" t="s">
        <v>399</v>
      </c>
      <c r="AF19" s="8"/>
      <c r="AG19" s="8"/>
    </row>
    <row r="20" spans="1:33" s="6" customFormat="1" ht="129" hidden="1" customHeight="1" x14ac:dyDescent="0.3">
      <c r="A20" s="8" t="s">
        <v>89</v>
      </c>
      <c r="B20" s="8" t="s">
        <v>81</v>
      </c>
      <c r="C20" s="34">
        <v>12</v>
      </c>
      <c r="D20" s="8" t="s">
        <v>519</v>
      </c>
      <c r="E20" s="8"/>
      <c r="F20" s="8"/>
      <c r="G20" s="19" t="s">
        <v>524</v>
      </c>
      <c r="H20" s="8" t="s">
        <v>35</v>
      </c>
      <c r="I20" s="8" t="s">
        <v>1444</v>
      </c>
      <c r="J20" s="8" t="s">
        <v>92</v>
      </c>
      <c r="K20" s="8" t="s">
        <v>37</v>
      </c>
      <c r="L20" s="41">
        <v>1</v>
      </c>
      <c r="M20" s="8" t="s">
        <v>66</v>
      </c>
      <c r="N20" s="8">
        <v>4</v>
      </c>
      <c r="O20" s="8" t="s">
        <v>39</v>
      </c>
      <c r="P20" s="8" t="s">
        <v>1177</v>
      </c>
      <c r="Q20" s="8" t="s">
        <v>40</v>
      </c>
      <c r="R20" s="8">
        <v>1</v>
      </c>
      <c r="S20" s="8" t="s">
        <v>72</v>
      </c>
      <c r="T20" s="14">
        <v>6000000</v>
      </c>
      <c r="U20" s="14">
        <f t="shared" si="0"/>
        <v>24000000</v>
      </c>
      <c r="V20" s="5">
        <f t="shared" si="1"/>
        <v>24000000</v>
      </c>
      <c r="W20" s="8" t="s">
        <v>43</v>
      </c>
      <c r="X20" s="8" t="s">
        <v>43</v>
      </c>
      <c r="Y20" s="8" t="s">
        <v>476</v>
      </c>
      <c r="Z20" s="8">
        <v>5111150</v>
      </c>
      <c r="AA20" s="9" t="s">
        <v>477</v>
      </c>
      <c r="AB20" s="8"/>
      <c r="AC20" s="8" t="s">
        <v>81</v>
      </c>
      <c r="AD20" s="19" t="s">
        <v>987</v>
      </c>
      <c r="AE20" s="8" t="s">
        <v>399</v>
      </c>
      <c r="AF20" s="8"/>
      <c r="AG20" s="8"/>
    </row>
    <row r="21" spans="1:33" s="6" customFormat="1" ht="195.75" hidden="1" customHeight="1" x14ac:dyDescent="0.3">
      <c r="A21" s="8" t="s">
        <v>93</v>
      </c>
      <c r="B21" s="8" t="s">
        <v>81</v>
      </c>
      <c r="C21" s="34">
        <v>14</v>
      </c>
      <c r="D21" s="8" t="s">
        <v>1052</v>
      </c>
      <c r="E21" s="8"/>
      <c r="F21" s="8"/>
      <c r="G21" s="19" t="s">
        <v>528</v>
      </c>
      <c r="H21" s="8" t="s">
        <v>35</v>
      </c>
      <c r="I21" s="8" t="s">
        <v>1445</v>
      </c>
      <c r="J21" s="8" t="s">
        <v>97</v>
      </c>
      <c r="K21" s="8" t="s">
        <v>37</v>
      </c>
      <c r="L21" s="41">
        <v>1</v>
      </c>
      <c r="M21" s="8" t="s">
        <v>66</v>
      </c>
      <c r="N21" s="8">
        <v>4</v>
      </c>
      <c r="O21" s="8" t="s">
        <v>39</v>
      </c>
      <c r="P21" s="8" t="s">
        <v>1177</v>
      </c>
      <c r="Q21" s="8" t="s">
        <v>54</v>
      </c>
      <c r="R21" s="8">
        <v>0</v>
      </c>
      <c r="S21" s="8" t="s">
        <v>72</v>
      </c>
      <c r="T21" s="14">
        <v>7000000</v>
      </c>
      <c r="U21" s="14">
        <f t="shared" si="0"/>
        <v>28000000</v>
      </c>
      <c r="V21" s="5">
        <f t="shared" si="1"/>
        <v>28000000</v>
      </c>
      <c r="W21" s="8" t="s">
        <v>43</v>
      </c>
      <c r="X21" s="8" t="s">
        <v>43</v>
      </c>
      <c r="Y21" s="8" t="s">
        <v>478</v>
      </c>
      <c r="Z21" s="8">
        <v>5111150</v>
      </c>
      <c r="AA21" s="9" t="s">
        <v>479</v>
      </c>
      <c r="AB21" s="8"/>
      <c r="AC21" s="8" t="s">
        <v>81</v>
      </c>
      <c r="AD21" s="19" t="s">
        <v>1042</v>
      </c>
      <c r="AE21" s="8" t="s">
        <v>399</v>
      </c>
      <c r="AF21" s="8"/>
      <c r="AG21" s="8"/>
    </row>
    <row r="22" spans="1:33" s="6" customFormat="1" ht="148.5" hidden="1" customHeight="1" x14ac:dyDescent="0.3">
      <c r="A22" s="8" t="s">
        <v>96</v>
      </c>
      <c r="B22" s="8" t="s">
        <v>81</v>
      </c>
      <c r="C22" s="34">
        <v>15</v>
      </c>
      <c r="D22" s="8" t="s">
        <v>1053</v>
      </c>
      <c r="E22" s="8"/>
      <c r="F22" s="8"/>
      <c r="G22" s="19" t="s">
        <v>529</v>
      </c>
      <c r="H22" s="8" t="s">
        <v>35</v>
      </c>
      <c r="I22" s="8" t="s">
        <v>1444</v>
      </c>
      <c r="J22" s="8" t="s">
        <v>98</v>
      </c>
      <c r="K22" s="8" t="s">
        <v>37</v>
      </c>
      <c r="L22" s="41">
        <v>1</v>
      </c>
      <c r="M22" s="8" t="s">
        <v>66</v>
      </c>
      <c r="N22" s="8">
        <v>4</v>
      </c>
      <c r="O22" s="8" t="s">
        <v>39</v>
      </c>
      <c r="P22" s="8" t="s">
        <v>1177</v>
      </c>
      <c r="Q22" s="8" t="s">
        <v>54</v>
      </c>
      <c r="R22" s="8">
        <v>0</v>
      </c>
      <c r="S22" s="8" t="s">
        <v>72</v>
      </c>
      <c r="T22" s="14">
        <v>6000000</v>
      </c>
      <c r="U22" s="14">
        <f t="shared" si="0"/>
        <v>24000000</v>
      </c>
      <c r="V22" s="5">
        <f t="shared" si="1"/>
        <v>24000000</v>
      </c>
      <c r="W22" s="8" t="s">
        <v>43</v>
      </c>
      <c r="X22" s="8" t="s">
        <v>43</v>
      </c>
      <c r="Y22" s="8" t="s">
        <v>480</v>
      </c>
      <c r="Z22" s="8">
        <v>5111150</v>
      </c>
      <c r="AA22" s="9" t="s">
        <v>481</v>
      </c>
      <c r="AB22" s="8"/>
      <c r="AC22" s="8" t="s">
        <v>81</v>
      </c>
      <c r="AD22" s="19" t="s">
        <v>1042</v>
      </c>
      <c r="AE22" s="8" t="s">
        <v>399</v>
      </c>
      <c r="AF22" s="8"/>
      <c r="AG22" s="8"/>
    </row>
    <row r="23" spans="1:33" s="6" customFormat="1" ht="129" hidden="1" customHeight="1" x14ac:dyDescent="0.3">
      <c r="A23" s="8" t="s">
        <v>827</v>
      </c>
      <c r="B23" s="8" t="s">
        <v>81</v>
      </c>
      <c r="C23" s="34">
        <v>16</v>
      </c>
      <c r="D23" s="8" t="s">
        <v>1054</v>
      </c>
      <c r="E23" s="8"/>
      <c r="F23" s="8"/>
      <c r="G23" s="19" t="s">
        <v>530</v>
      </c>
      <c r="H23" s="8" t="s">
        <v>35</v>
      </c>
      <c r="I23" s="8" t="s">
        <v>1442</v>
      </c>
      <c r="J23" s="8" t="s">
        <v>419</v>
      </c>
      <c r="K23" s="8" t="s">
        <v>37</v>
      </c>
      <c r="L23" s="41">
        <v>1</v>
      </c>
      <c r="M23" s="8" t="s">
        <v>66</v>
      </c>
      <c r="N23" s="8">
        <v>4</v>
      </c>
      <c r="O23" s="8" t="s">
        <v>39</v>
      </c>
      <c r="P23" s="8" t="s">
        <v>1177</v>
      </c>
      <c r="Q23" s="8" t="s">
        <v>54</v>
      </c>
      <c r="R23" s="8">
        <v>0</v>
      </c>
      <c r="S23" s="8" t="s">
        <v>72</v>
      </c>
      <c r="T23" s="14">
        <v>5000000</v>
      </c>
      <c r="U23" s="14">
        <f t="shared" si="0"/>
        <v>20000000</v>
      </c>
      <c r="V23" s="5">
        <f t="shared" si="1"/>
        <v>20000000</v>
      </c>
      <c r="W23" s="8" t="s">
        <v>43</v>
      </c>
      <c r="X23" s="8" t="s">
        <v>43</v>
      </c>
      <c r="Y23" s="8" t="s">
        <v>476</v>
      </c>
      <c r="Z23" s="8">
        <v>5111150</v>
      </c>
      <c r="AA23" s="9" t="s">
        <v>477</v>
      </c>
      <c r="AB23" s="8"/>
      <c r="AC23" s="8" t="s">
        <v>81</v>
      </c>
      <c r="AD23" s="19" t="s">
        <v>1042</v>
      </c>
      <c r="AE23" s="8" t="s">
        <v>399</v>
      </c>
      <c r="AF23" s="8"/>
      <c r="AG23" s="8"/>
    </row>
    <row r="24" spans="1:33" s="6" customFormat="1" ht="129" hidden="1" customHeight="1" x14ac:dyDescent="0.3">
      <c r="A24" s="8" t="s">
        <v>828</v>
      </c>
      <c r="B24" s="8" t="s">
        <v>81</v>
      </c>
      <c r="C24" s="34">
        <v>17</v>
      </c>
      <c r="D24" s="8" t="s">
        <v>1055</v>
      </c>
      <c r="E24" s="8"/>
      <c r="F24" s="8"/>
      <c r="G24" s="19" t="s">
        <v>531</v>
      </c>
      <c r="H24" s="8" t="s">
        <v>35</v>
      </c>
      <c r="I24" s="8" t="s">
        <v>1432</v>
      </c>
      <c r="J24" s="8" t="s">
        <v>420</v>
      </c>
      <c r="K24" s="8" t="s">
        <v>37</v>
      </c>
      <c r="L24" s="41">
        <v>1</v>
      </c>
      <c r="M24" s="8" t="s">
        <v>66</v>
      </c>
      <c r="N24" s="8">
        <v>4</v>
      </c>
      <c r="O24" s="8" t="s">
        <v>39</v>
      </c>
      <c r="P24" s="8" t="s">
        <v>1177</v>
      </c>
      <c r="Q24" s="8" t="s">
        <v>40</v>
      </c>
      <c r="R24" s="8">
        <v>1</v>
      </c>
      <c r="S24" s="8" t="s">
        <v>72</v>
      </c>
      <c r="T24" s="14">
        <v>8000000</v>
      </c>
      <c r="U24" s="14">
        <f t="shared" si="0"/>
        <v>32000000</v>
      </c>
      <c r="V24" s="5">
        <f t="shared" si="1"/>
        <v>32000000</v>
      </c>
      <c r="W24" s="8" t="s">
        <v>43</v>
      </c>
      <c r="X24" s="8" t="s">
        <v>43</v>
      </c>
      <c r="Y24" s="8" t="s">
        <v>100</v>
      </c>
      <c r="Z24" s="8">
        <v>5111150</v>
      </c>
      <c r="AA24" s="9" t="s">
        <v>101</v>
      </c>
      <c r="AB24" s="8"/>
      <c r="AC24" s="8" t="s">
        <v>178</v>
      </c>
      <c r="AD24" s="19" t="s">
        <v>1042</v>
      </c>
      <c r="AE24" s="8" t="s">
        <v>399</v>
      </c>
      <c r="AF24" s="8"/>
      <c r="AG24" s="8"/>
    </row>
    <row r="25" spans="1:33" s="6" customFormat="1" ht="158.25" hidden="1" customHeight="1" x14ac:dyDescent="0.3">
      <c r="A25" s="8" t="s">
        <v>829</v>
      </c>
      <c r="B25" s="8" t="s">
        <v>81</v>
      </c>
      <c r="C25" s="34">
        <v>18</v>
      </c>
      <c r="D25" s="8" t="s">
        <v>1056</v>
      </c>
      <c r="E25" s="8"/>
      <c r="F25" s="8"/>
      <c r="G25" s="19" t="s">
        <v>532</v>
      </c>
      <c r="H25" s="8" t="s">
        <v>35</v>
      </c>
      <c r="I25" s="8" t="s">
        <v>1442</v>
      </c>
      <c r="J25" s="8" t="s">
        <v>421</v>
      </c>
      <c r="K25" s="8" t="s">
        <v>37</v>
      </c>
      <c r="L25" s="41">
        <v>1</v>
      </c>
      <c r="M25" s="8" t="s">
        <v>66</v>
      </c>
      <c r="N25" s="8">
        <v>4</v>
      </c>
      <c r="O25" s="8" t="s">
        <v>39</v>
      </c>
      <c r="P25" s="8" t="s">
        <v>1177</v>
      </c>
      <c r="Q25" s="8" t="s">
        <v>54</v>
      </c>
      <c r="R25" s="8">
        <v>0</v>
      </c>
      <c r="S25" s="8" t="s">
        <v>72</v>
      </c>
      <c r="T25" s="14">
        <v>5000000</v>
      </c>
      <c r="U25" s="14">
        <f t="shared" si="0"/>
        <v>20000000</v>
      </c>
      <c r="V25" s="5">
        <f t="shared" si="1"/>
        <v>20000000</v>
      </c>
      <c r="W25" s="8" t="s">
        <v>43</v>
      </c>
      <c r="X25" s="8" t="s">
        <v>43</v>
      </c>
      <c r="Y25" s="8" t="s">
        <v>482</v>
      </c>
      <c r="Z25" s="8">
        <v>5111150</v>
      </c>
      <c r="AA25" s="9" t="s">
        <v>483</v>
      </c>
      <c r="AB25" s="8"/>
      <c r="AC25" s="8" t="s">
        <v>81</v>
      </c>
      <c r="AD25" s="19" t="s">
        <v>1042</v>
      </c>
      <c r="AE25" s="8" t="s">
        <v>399</v>
      </c>
      <c r="AF25" s="8"/>
      <c r="AG25" s="8"/>
    </row>
    <row r="26" spans="1:33" s="6" customFormat="1" ht="129" hidden="1" customHeight="1" x14ac:dyDescent="0.3">
      <c r="A26" s="8" t="s">
        <v>99</v>
      </c>
      <c r="B26" s="8" t="s">
        <v>81</v>
      </c>
      <c r="C26" s="34">
        <v>19</v>
      </c>
      <c r="D26" s="8" t="s">
        <v>1055</v>
      </c>
      <c r="E26" s="8"/>
      <c r="F26" s="8"/>
      <c r="G26" s="19" t="s">
        <v>533</v>
      </c>
      <c r="H26" s="8" t="s">
        <v>35</v>
      </c>
      <c r="I26" s="8" t="s">
        <v>1443</v>
      </c>
      <c r="J26" s="8" t="s">
        <v>422</v>
      </c>
      <c r="K26" s="8" t="s">
        <v>37</v>
      </c>
      <c r="L26" s="41">
        <v>1</v>
      </c>
      <c r="M26" s="8" t="s">
        <v>66</v>
      </c>
      <c r="N26" s="8">
        <v>4</v>
      </c>
      <c r="O26" s="8" t="s">
        <v>39</v>
      </c>
      <c r="P26" s="8" t="s">
        <v>1177</v>
      </c>
      <c r="Q26" s="8" t="s">
        <v>54</v>
      </c>
      <c r="R26" s="8">
        <v>0</v>
      </c>
      <c r="S26" s="8" t="s">
        <v>72</v>
      </c>
      <c r="T26" s="14">
        <v>5500000</v>
      </c>
      <c r="U26" s="14">
        <f t="shared" si="0"/>
        <v>22000000</v>
      </c>
      <c r="V26" s="14">
        <f>U26</f>
        <v>22000000</v>
      </c>
      <c r="W26" s="8" t="s">
        <v>43</v>
      </c>
      <c r="X26" s="8" t="s">
        <v>43</v>
      </c>
      <c r="Y26" s="8" t="s">
        <v>484</v>
      </c>
      <c r="Z26" s="8">
        <v>5111150</v>
      </c>
      <c r="AA26" s="9" t="s">
        <v>485</v>
      </c>
      <c r="AB26" s="8"/>
      <c r="AC26" s="8" t="s">
        <v>81</v>
      </c>
      <c r="AD26" s="19" t="s">
        <v>987</v>
      </c>
      <c r="AE26" s="8" t="s">
        <v>399</v>
      </c>
      <c r="AF26" s="8"/>
      <c r="AG26" s="8"/>
    </row>
    <row r="27" spans="1:33" s="6" customFormat="1" ht="129" hidden="1" customHeight="1" x14ac:dyDescent="0.3">
      <c r="A27" s="8" t="s">
        <v>830</v>
      </c>
      <c r="B27" s="8" t="s">
        <v>81</v>
      </c>
      <c r="C27" s="34">
        <v>20</v>
      </c>
      <c r="D27" s="8" t="s">
        <v>1046</v>
      </c>
      <c r="E27" s="8"/>
      <c r="F27" s="8"/>
      <c r="G27" s="19" t="s">
        <v>534</v>
      </c>
      <c r="H27" s="8" t="s">
        <v>35</v>
      </c>
      <c r="I27" s="8" t="s">
        <v>1443</v>
      </c>
      <c r="J27" s="8" t="s">
        <v>423</v>
      </c>
      <c r="K27" s="8" t="s">
        <v>37</v>
      </c>
      <c r="L27" s="41">
        <v>1</v>
      </c>
      <c r="M27" s="8" t="s">
        <v>66</v>
      </c>
      <c r="N27" s="8">
        <v>4</v>
      </c>
      <c r="O27" s="8" t="s">
        <v>39</v>
      </c>
      <c r="P27" s="8" t="s">
        <v>1177</v>
      </c>
      <c r="Q27" s="8" t="s">
        <v>40</v>
      </c>
      <c r="R27" s="8">
        <v>1</v>
      </c>
      <c r="S27" s="8" t="s">
        <v>72</v>
      </c>
      <c r="T27" s="14">
        <v>5500000</v>
      </c>
      <c r="U27" s="14">
        <f t="shared" si="0"/>
        <v>22000000</v>
      </c>
      <c r="V27" s="14">
        <f>U27</f>
        <v>22000000</v>
      </c>
      <c r="W27" s="8" t="s">
        <v>43</v>
      </c>
      <c r="X27" s="8" t="s">
        <v>43</v>
      </c>
      <c r="Y27" s="8" t="s">
        <v>220</v>
      </c>
      <c r="Z27" s="8">
        <v>5111150</v>
      </c>
      <c r="AA27" s="9" t="s">
        <v>221</v>
      </c>
      <c r="AB27" s="8"/>
      <c r="AC27" s="8" t="s">
        <v>81</v>
      </c>
      <c r="AD27" s="19" t="s">
        <v>1042</v>
      </c>
      <c r="AE27" s="8" t="s">
        <v>399</v>
      </c>
      <c r="AF27" s="8"/>
      <c r="AG27" s="8"/>
    </row>
    <row r="28" spans="1:33" s="6" customFormat="1" ht="129" hidden="1" customHeight="1" x14ac:dyDescent="0.3">
      <c r="A28" s="8" t="s">
        <v>555</v>
      </c>
      <c r="B28" s="8" t="s">
        <v>48</v>
      </c>
      <c r="C28" s="34">
        <v>22</v>
      </c>
      <c r="D28" s="2" t="s">
        <v>1164</v>
      </c>
      <c r="E28" s="8"/>
      <c r="F28" s="24"/>
      <c r="G28" s="8" t="s">
        <v>563</v>
      </c>
      <c r="H28" s="8" t="s">
        <v>35</v>
      </c>
      <c r="I28" s="59" t="s">
        <v>1436</v>
      </c>
      <c r="J28" s="8" t="s">
        <v>424</v>
      </c>
      <c r="K28" s="8" t="s">
        <v>37</v>
      </c>
      <c r="L28" s="41">
        <v>1</v>
      </c>
      <c r="M28" s="8" t="s">
        <v>66</v>
      </c>
      <c r="N28" s="8">
        <v>4</v>
      </c>
      <c r="O28" s="8" t="s">
        <v>39</v>
      </c>
      <c r="P28" s="8" t="s">
        <v>1177</v>
      </c>
      <c r="Q28" s="8" t="s">
        <v>54</v>
      </c>
      <c r="R28" s="8">
        <v>0</v>
      </c>
      <c r="S28" s="8" t="s">
        <v>41</v>
      </c>
      <c r="T28" s="36">
        <v>11000000</v>
      </c>
      <c r="U28" s="5">
        <f t="shared" si="0"/>
        <v>44000000</v>
      </c>
      <c r="V28" s="52">
        <f>+U28</f>
        <v>44000000</v>
      </c>
      <c r="W28" s="5" t="s">
        <v>42</v>
      </c>
      <c r="X28" s="8" t="s">
        <v>43</v>
      </c>
      <c r="Y28" s="8" t="s">
        <v>49</v>
      </c>
      <c r="Z28" s="8">
        <v>5111150</v>
      </c>
      <c r="AA28" s="9" t="s">
        <v>425</v>
      </c>
      <c r="AB28" s="7"/>
      <c r="AC28" s="8" t="s">
        <v>48</v>
      </c>
      <c r="AD28" s="8" t="s">
        <v>450</v>
      </c>
      <c r="AE28" s="8" t="s">
        <v>399</v>
      </c>
      <c r="AF28" s="8"/>
      <c r="AG28" s="8"/>
    </row>
    <row r="29" spans="1:33" s="6" customFormat="1" ht="129" hidden="1" customHeight="1" x14ac:dyDescent="0.3">
      <c r="A29" s="8" t="s">
        <v>560</v>
      </c>
      <c r="B29" s="8" t="s">
        <v>48</v>
      </c>
      <c r="C29" s="34">
        <v>23</v>
      </c>
      <c r="D29" s="2" t="s">
        <v>1164</v>
      </c>
      <c r="E29" s="8"/>
      <c r="F29" s="8"/>
      <c r="G29" s="8" t="s">
        <v>1102</v>
      </c>
      <c r="H29" s="8" t="s">
        <v>35</v>
      </c>
      <c r="I29" s="59" t="s">
        <v>1436</v>
      </c>
      <c r="J29" s="8" t="s">
        <v>426</v>
      </c>
      <c r="K29" s="8" t="s">
        <v>37</v>
      </c>
      <c r="L29" s="41">
        <v>1</v>
      </c>
      <c r="M29" s="8" t="s">
        <v>66</v>
      </c>
      <c r="N29" s="8">
        <v>4</v>
      </c>
      <c r="O29" s="8" t="s">
        <v>39</v>
      </c>
      <c r="P29" s="8" t="s">
        <v>1177</v>
      </c>
      <c r="Q29" s="8" t="s">
        <v>54</v>
      </c>
      <c r="R29" s="8">
        <v>0</v>
      </c>
      <c r="S29" s="8" t="s">
        <v>41</v>
      </c>
      <c r="T29" s="36">
        <v>11000000</v>
      </c>
      <c r="U29" s="14">
        <f t="shared" si="0"/>
        <v>44000000</v>
      </c>
      <c r="V29" s="52">
        <f>+U29</f>
        <v>44000000</v>
      </c>
      <c r="W29" s="5" t="s">
        <v>42</v>
      </c>
      <c r="X29" s="8" t="s">
        <v>43</v>
      </c>
      <c r="Y29" s="8" t="s">
        <v>49</v>
      </c>
      <c r="Z29" s="8">
        <v>5111150</v>
      </c>
      <c r="AA29" s="9" t="s">
        <v>425</v>
      </c>
      <c r="AB29" s="7"/>
      <c r="AC29" s="8" t="s">
        <v>48</v>
      </c>
      <c r="AD29" s="8" t="s">
        <v>405</v>
      </c>
      <c r="AE29" s="8" t="s">
        <v>399</v>
      </c>
      <c r="AF29" s="8"/>
      <c r="AG29" s="8"/>
    </row>
    <row r="30" spans="1:33" s="6" customFormat="1" ht="129" hidden="1" customHeight="1" x14ac:dyDescent="0.3">
      <c r="A30" s="8" t="s">
        <v>561</v>
      </c>
      <c r="B30" s="8" t="s">
        <v>48</v>
      </c>
      <c r="C30" s="34">
        <v>24</v>
      </c>
      <c r="D30" s="2" t="s">
        <v>1164</v>
      </c>
      <c r="E30" s="8"/>
      <c r="F30" s="8"/>
      <c r="G30" s="8" t="s">
        <v>556</v>
      </c>
      <c r="H30" s="8" t="s">
        <v>44</v>
      </c>
      <c r="I30" s="8" t="s">
        <v>1422</v>
      </c>
      <c r="J30" s="8" t="s">
        <v>1162</v>
      </c>
      <c r="K30" s="8" t="s">
        <v>37</v>
      </c>
      <c r="L30" s="41">
        <v>1</v>
      </c>
      <c r="M30" s="8" t="s">
        <v>66</v>
      </c>
      <c r="N30" s="8">
        <v>4</v>
      </c>
      <c r="O30" s="8" t="s">
        <v>39</v>
      </c>
      <c r="P30" s="8" t="s">
        <v>1177</v>
      </c>
      <c r="Q30" s="8" t="s">
        <v>54</v>
      </c>
      <c r="R30" s="8">
        <v>0</v>
      </c>
      <c r="S30" s="8" t="s">
        <v>41</v>
      </c>
      <c r="T30" s="36">
        <v>3500000</v>
      </c>
      <c r="U30" s="14">
        <f t="shared" si="0"/>
        <v>14000000</v>
      </c>
      <c r="V30" s="52">
        <f>+U30</f>
        <v>14000000</v>
      </c>
      <c r="W30" s="5" t="s">
        <v>42</v>
      </c>
      <c r="X30" s="8" t="s">
        <v>43</v>
      </c>
      <c r="Y30" s="8" t="s">
        <v>49</v>
      </c>
      <c r="Z30" s="8">
        <v>5111150</v>
      </c>
      <c r="AA30" s="9" t="s">
        <v>425</v>
      </c>
      <c r="AB30" s="7"/>
      <c r="AC30" s="8" t="s">
        <v>48</v>
      </c>
      <c r="AD30" s="8" t="s">
        <v>450</v>
      </c>
      <c r="AE30" s="8" t="s">
        <v>399</v>
      </c>
      <c r="AF30" s="8"/>
      <c r="AG30" s="8"/>
    </row>
    <row r="31" spans="1:33" ht="66" hidden="1" x14ac:dyDescent="0.25">
      <c r="A31" s="18" t="s">
        <v>117</v>
      </c>
      <c r="B31" s="8" t="s">
        <v>104</v>
      </c>
      <c r="C31" s="34">
        <v>35</v>
      </c>
      <c r="D31" s="8">
        <v>80161504</v>
      </c>
      <c r="E31" s="8"/>
      <c r="F31" s="8"/>
      <c r="G31" s="8" t="s">
        <v>548</v>
      </c>
      <c r="H31" s="8" t="s">
        <v>35</v>
      </c>
      <c r="I31" s="8" t="s">
        <v>1431</v>
      </c>
      <c r="J31" s="8" t="s">
        <v>119</v>
      </c>
      <c r="K31" s="8" t="s">
        <v>37</v>
      </c>
      <c r="L31" s="41">
        <v>1</v>
      </c>
      <c r="M31" s="8" t="s">
        <v>66</v>
      </c>
      <c r="N31" s="8">
        <v>4</v>
      </c>
      <c r="O31" s="8" t="s">
        <v>39</v>
      </c>
      <c r="P31" s="8" t="s">
        <v>1177</v>
      </c>
      <c r="Q31" s="8" t="s">
        <v>54</v>
      </c>
      <c r="R31" s="8">
        <v>0</v>
      </c>
      <c r="S31" s="8" t="s">
        <v>41</v>
      </c>
      <c r="T31" s="5">
        <v>7500000</v>
      </c>
      <c r="U31" s="5">
        <f t="shared" ref="U31:U62" si="2">+T31*N31</f>
        <v>30000000</v>
      </c>
      <c r="V31" s="52">
        <f t="shared" ref="V31:V62" si="3">U31</f>
        <v>30000000</v>
      </c>
      <c r="W31" s="8" t="s">
        <v>42</v>
      </c>
      <c r="X31" s="8" t="s">
        <v>43</v>
      </c>
      <c r="Y31" s="8" t="s">
        <v>972</v>
      </c>
      <c r="Z31" s="8">
        <v>5111150</v>
      </c>
      <c r="AA31" s="9" t="s">
        <v>457</v>
      </c>
      <c r="AB31" s="8"/>
      <c r="AC31" s="8" t="s">
        <v>104</v>
      </c>
      <c r="AD31" s="8" t="s">
        <v>450</v>
      </c>
      <c r="AE31" s="8" t="s">
        <v>399</v>
      </c>
      <c r="AF31" s="18"/>
      <c r="AG31" s="18"/>
    </row>
    <row r="32" spans="1:33" ht="82.5" hidden="1" x14ac:dyDescent="0.25">
      <c r="A32" s="18" t="s">
        <v>118</v>
      </c>
      <c r="B32" s="8" t="s">
        <v>104</v>
      </c>
      <c r="C32" s="34">
        <v>36</v>
      </c>
      <c r="D32" s="8">
        <v>80161504</v>
      </c>
      <c r="E32" s="8"/>
      <c r="F32" s="8"/>
      <c r="G32" s="8" t="s">
        <v>549</v>
      </c>
      <c r="H32" s="8" t="s">
        <v>44</v>
      </c>
      <c r="I32" s="8" t="s">
        <v>1443</v>
      </c>
      <c r="J32" s="8" t="s">
        <v>121</v>
      </c>
      <c r="K32" s="8" t="s">
        <v>37</v>
      </c>
      <c r="L32" s="41">
        <v>1</v>
      </c>
      <c r="M32" s="8" t="s">
        <v>66</v>
      </c>
      <c r="N32" s="8">
        <v>4</v>
      </c>
      <c r="O32" s="8" t="s">
        <v>39</v>
      </c>
      <c r="P32" s="8" t="s">
        <v>1177</v>
      </c>
      <c r="Q32" s="8" t="s">
        <v>54</v>
      </c>
      <c r="R32" s="8">
        <v>0</v>
      </c>
      <c r="S32" s="8" t="s">
        <v>41</v>
      </c>
      <c r="T32" s="5">
        <v>5500000</v>
      </c>
      <c r="U32" s="5">
        <f t="shared" si="2"/>
        <v>22000000</v>
      </c>
      <c r="V32" s="52">
        <f t="shared" si="3"/>
        <v>22000000</v>
      </c>
      <c r="W32" s="8" t="s">
        <v>42</v>
      </c>
      <c r="X32" s="8" t="s">
        <v>43</v>
      </c>
      <c r="Y32" s="8" t="s">
        <v>972</v>
      </c>
      <c r="Z32" s="8">
        <v>5111150</v>
      </c>
      <c r="AA32" s="9" t="s">
        <v>457</v>
      </c>
      <c r="AB32" s="8"/>
      <c r="AC32" s="8" t="s">
        <v>104</v>
      </c>
      <c r="AD32" s="8" t="s">
        <v>450</v>
      </c>
      <c r="AE32" s="8" t="s">
        <v>399</v>
      </c>
      <c r="AF32" s="18"/>
      <c r="AG32" s="18"/>
    </row>
    <row r="33" spans="1:33" ht="49.5" hidden="1" x14ac:dyDescent="0.25">
      <c r="A33" s="18" t="s">
        <v>120</v>
      </c>
      <c r="B33" s="8" t="s">
        <v>104</v>
      </c>
      <c r="C33" s="34">
        <v>37</v>
      </c>
      <c r="D33" s="8">
        <v>80161504</v>
      </c>
      <c r="E33" s="8"/>
      <c r="F33" s="8"/>
      <c r="G33" s="8" t="s">
        <v>1151</v>
      </c>
      <c r="H33" s="8" t="s">
        <v>35</v>
      </c>
      <c r="I33" s="8" t="s">
        <v>1433</v>
      </c>
      <c r="J33" s="8" t="s">
        <v>458</v>
      </c>
      <c r="K33" s="8" t="s">
        <v>37</v>
      </c>
      <c r="L33" s="41">
        <v>1</v>
      </c>
      <c r="M33" s="8" t="s">
        <v>66</v>
      </c>
      <c r="N33" s="8">
        <v>4</v>
      </c>
      <c r="O33" s="8" t="s">
        <v>39</v>
      </c>
      <c r="P33" s="8" t="s">
        <v>1177</v>
      </c>
      <c r="Q33" s="8" t="s">
        <v>54</v>
      </c>
      <c r="R33" s="8">
        <v>0</v>
      </c>
      <c r="S33" s="8" t="s">
        <v>41</v>
      </c>
      <c r="T33" s="5">
        <v>8500000</v>
      </c>
      <c r="U33" s="5">
        <f t="shared" si="2"/>
        <v>34000000</v>
      </c>
      <c r="V33" s="52">
        <f t="shared" si="3"/>
        <v>34000000</v>
      </c>
      <c r="W33" s="8" t="s">
        <v>42</v>
      </c>
      <c r="X33" s="8" t="s">
        <v>43</v>
      </c>
      <c r="Y33" s="8" t="s">
        <v>972</v>
      </c>
      <c r="Z33" s="8">
        <v>5111150</v>
      </c>
      <c r="AA33" s="9" t="s">
        <v>457</v>
      </c>
      <c r="AB33" s="8"/>
      <c r="AC33" s="8" t="s">
        <v>104</v>
      </c>
      <c r="AD33" s="8" t="s">
        <v>450</v>
      </c>
      <c r="AE33" s="8" t="s">
        <v>399</v>
      </c>
      <c r="AF33" s="18"/>
      <c r="AG33" s="18"/>
    </row>
    <row r="34" spans="1:33" ht="82.5" hidden="1" x14ac:dyDescent="0.25">
      <c r="A34" s="18" t="s">
        <v>122</v>
      </c>
      <c r="B34" s="8" t="s">
        <v>104</v>
      </c>
      <c r="C34" s="34">
        <v>38</v>
      </c>
      <c r="D34" s="8">
        <v>80161504</v>
      </c>
      <c r="E34" s="8"/>
      <c r="F34" s="8"/>
      <c r="G34" s="8" t="s">
        <v>550</v>
      </c>
      <c r="H34" s="8" t="s">
        <v>35</v>
      </c>
      <c r="I34" s="8" t="s">
        <v>1445</v>
      </c>
      <c r="J34" s="8" t="s">
        <v>127</v>
      </c>
      <c r="K34" s="8" t="s">
        <v>37</v>
      </c>
      <c r="L34" s="41">
        <v>1</v>
      </c>
      <c r="M34" s="8" t="s">
        <v>66</v>
      </c>
      <c r="N34" s="8">
        <v>4</v>
      </c>
      <c r="O34" s="8" t="s">
        <v>39</v>
      </c>
      <c r="P34" s="8" t="s">
        <v>1177</v>
      </c>
      <c r="Q34" s="8" t="s">
        <v>54</v>
      </c>
      <c r="R34" s="8">
        <v>0</v>
      </c>
      <c r="S34" s="8" t="s">
        <v>41</v>
      </c>
      <c r="T34" s="5">
        <v>7000000</v>
      </c>
      <c r="U34" s="5">
        <f t="shared" si="2"/>
        <v>28000000</v>
      </c>
      <c r="V34" s="52">
        <f t="shared" si="3"/>
        <v>28000000</v>
      </c>
      <c r="W34" s="8" t="s">
        <v>42</v>
      </c>
      <c r="X34" s="8" t="s">
        <v>43</v>
      </c>
      <c r="Y34" s="8" t="s">
        <v>972</v>
      </c>
      <c r="Z34" s="8">
        <v>5111150</v>
      </c>
      <c r="AA34" s="9" t="s">
        <v>457</v>
      </c>
      <c r="AB34" s="8"/>
      <c r="AC34" s="8" t="s">
        <v>104</v>
      </c>
      <c r="AD34" s="8" t="s">
        <v>450</v>
      </c>
      <c r="AE34" s="8" t="s">
        <v>399</v>
      </c>
      <c r="AF34" s="18"/>
      <c r="AG34" s="18"/>
    </row>
    <row r="35" spans="1:33" ht="49.5" hidden="1" x14ac:dyDescent="0.25">
      <c r="A35" s="18" t="s">
        <v>123</v>
      </c>
      <c r="B35" s="8" t="s">
        <v>104</v>
      </c>
      <c r="C35" s="34">
        <v>39</v>
      </c>
      <c r="D35" s="8">
        <v>80161504</v>
      </c>
      <c r="E35" s="8"/>
      <c r="F35" s="8"/>
      <c r="G35" s="8" t="s">
        <v>551</v>
      </c>
      <c r="H35" s="8" t="s">
        <v>35</v>
      </c>
      <c r="I35" s="8" t="s">
        <v>1445</v>
      </c>
      <c r="J35" s="8" t="s">
        <v>459</v>
      </c>
      <c r="K35" s="8" t="s">
        <v>37</v>
      </c>
      <c r="L35" s="41">
        <v>1</v>
      </c>
      <c r="M35" s="8" t="s">
        <v>66</v>
      </c>
      <c r="N35" s="8">
        <v>4</v>
      </c>
      <c r="O35" s="8" t="s">
        <v>39</v>
      </c>
      <c r="P35" s="8" t="s">
        <v>1177</v>
      </c>
      <c r="Q35" s="8" t="s">
        <v>54</v>
      </c>
      <c r="R35" s="8">
        <v>0</v>
      </c>
      <c r="S35" s="8" t="s">
        <v>41</v>
      </c>
      <c r="T35" s="5">
        <v>7000000</v>
      </c>
      <c r="U35" s="5">
        <f t="shared" si="2"/>
        <v>28000000</v>
      </c>
      <c r="V35" s="52">
        <f t="shared" si="3"/>
        <v>28000000</v>
      </c>
      <c r="W35" s="8" t="s">
        <v>42</v>
      </c>
      <c r="X35" s="8" t="s">
        <v>43</v>
      </c>
      <c r="Y35" s="8" t="s">
        <v>972</v>
      </c>
      <c r="Z35" s="8">
        <v>5111150</v>
      </c>
      <c r="AA35" s="9" t="s">
        <v>457</v>
      </c>
      <c r="AB35" s="8"/>
      <c r="AC35" s="8" t="s">
        <v>104</v>
      </c>
      <c r="AD35" s="8" t="s">
        <v>450</v>
      </c>
      <c r="AE35" s="8" t="s">
        <v>399</v>
      </c>
      <c r="AF35" s="18"/>
      <c r="AG35" s="18"/>
    </row>
    <row r="36" spans="1:33" ht="49.5" hidden="1" x14ac:dyDescent="0.25">
      <c r="A36" s="18" t="s">
        <v>124</v>
      </c>
      <c r="B36" s="8" t="s">
        <v>104</v>
      </c>
      <c r="C36" s="34">
        <v>40</v>
      </c>
      <c r="D36" s="8">
        <v>80161504</v>
      </c>
      <c r="E36" s="8"/>
      <c r="F36" s="8"/>
      <c r="G36" s="8" t="s">
        <v>552</v>
      </c>
      <c r="H36" s="8" t="s">
        <v>35</v>
      </c>
      <c r="I36" s="8" t="s">
        <v>1442</v>
      </c>
      <c r="J36" s="8" t="s">
        <v>460</v>
      </c>
      <c r="K36" s="8" t="s">
        <v>37</v>
      </c>
      <c r="L36" s="41">
        <v>1</v>
      </c>
      <c r="M36" s="8" t="s">
        <v>66</v>
      </c>
      <c r="N36" s="8">
        <v>4</v>
      </c>
      <c r="O36" s="8" t="s">
        <v>39</v>
      </c>
      <c r="P36" s="8" t="s">
        <v>1177</v>
      </c>
      <c r="Q36" s="8" t="s">
        <v>54</v>
      </c>
      <c r="R36" s="8">
        <v>0</v>
      </c>
      <c r="S36" s="8" t="s">
        <v>41</v>
      </c>
      <c r="T36" s="5">
        <v>5000000</v>
      </c>
      <c r="U36" s="5">
        <f t="shared" si="2"/>
        <v>20000000</v>
      </c>
      <c r="V36" s="52">
        <f t="shared" si="3"/>
        <v>20000000</v>
      </c>
      <c r="W36" s="8" t="s">
        <v>42</v>
      </c>
      <c r="X36" s="8" t="s">
        <v>43</v>
      </c>
      <c r="Y36" s="8" t="s">
        <v>972</v>
      </c>
      <c r="Z36" s="8">
        <v>5111150</v>
      </c>
      <c r="AA36" s="9" t="s">
        <v>457</v>
      </c>
      <c r="AB36" s="8"/>
      <c r="AC36" s="8" t="s">
        <v>104</v>
      </c>
      <c r="AD36" s="8" t="s">
        <v>450</v>
      </c>
      <c r="AE36" s="8" t="s">
        <v>399</v>
      </c>
      <c r="AF36" s="18"/>
      <c r="AG36" s="18"/>
    </row>
    <row r="37" spans="1:33" ht="66" hidden="1" x14ac:dyDescent="0.25">
      <c r="A37" s="18" t="s">
        <v>125</v>
      </c>
      <c r="B37" s="8" t="s">
        <v>104</v>
      </c>
      <c r="C37" s="34">
        <v>41</v>
      </c>
      <c r="D37" s="8">
        <v>80161504</v>
      </c>
      <c r="E37" s="8"/>
      <c r="F37" s="8"/>
      <c r="G37" s="8" t="s">
        <v>553</v>
      </c>
      <c r="H37" s="8" t="s">
        <v>35</v>
      </c>
      <c r="I37" s="8" t="s">
        <v>1431</v>
      </c>
      <c r="J37" s="8" t="s">
        <v>461</v>
      </c>
      <c r="K37" s="8" t="s">
        <v>37</v>
      </c>
      <c r="L37" s="41">
        <v>1</v>
      </c>
      <c r="M37" s="8" t="s">
        <v>66</v>
      </c>
      <c r="N37" s="8">
        <v>4</v>
      </c>
      <c r="O37" s="8" t="s">
        <v>39</v>
      </c>
      <c r="P37" s="8" t="s">
        <v>1177</v>
      </c>
      <c r="Q37" s="8" t="s">
        <v>54</v>
      </c>
      <c r="R37" s="8">
        <v>0</v>
      </c>
      <c r="S37" s="8" t="s">
        <v>41</v>
      </c>
      <c r="T37" s="5">
        <v>7500000</v>
      </c>
      <c r="U37" s="5">
        <f t="shared" si="2"/>
        <v>30000000</v>
      </c>
      <c r="V37" s="52">
        <f t="shared" si="3"/>
        <v>30000000</v>
      </c>
      <c r="W37" s="8" t="s">
        <v>42</v>
      </c>
      <c r="X37" s="8" t="s">
        <v>43</v>
      </c>
      <c r="Y37" s="8" t="s">
        <v>972</v>
      </c>
      <c r="Z37" s="8">
        <v>5111150</v>
      </c>
      <c r="AA37" s="9" t="s">
        <v>457</v>
      </c>
      <c r="AB37" s="8"/>
      <c r="AC37" s="8" t="s">
        <v>104</v>
      </c>
      <c r="AD37" s="8" t="s">
        <v>450</v>
      </c>
      <c r="AE37" s="8" t="s">
        <v>399</v>
      </c>
      <c r="AF37" s="18"/>
      <c r="AG37" s="18"/>
    </row>
    <row r="38" spans="1:33" ht="66" hidden="1" x14ac:dyDescent="0.25">
      <c r="A38" s="18" t="s">
        <v>126</v>
      </c>
      <c r="B38" s="8" t="s">
        <v>104</v>
      </c>
      <c r="C38" s="34">
        <v>42</v>
      </c>
      <c r="D38" s="8">
        <v>80161504</v>
      </c>
      <c r="E38" s="8"/>
      <c r="F38" s="8"/>
      <c r="G38" s="8" t="s">
        <v>554</v>
      </c>
      <c r="H38" s="8" t="s">
        <v>44</v>
      </c>
      <c r="I38" s="8" t="s">
        <v>1422</v>
      </c>
      <c r="J38" s="8" t="s">
        <v>462</v>
      </c>
      <c r="K38" s="8" t="s">
        <v>37</v>
      </c>
      <c r="L38" s="41">
        <v>1</v>
      </c>
      <c r="M38" s="8" t="s">
        <v>66</v>
      </c>
      <c r="N38" s="8">
        <v>4</v>
      </c>
      <c r="O38" s="8" t="s">
        <v>39</v>
      </c>
      <c r="P38" s="8" t="s">
        <v>1177</v>
      </c>
      <c r="Q38" s="8" t="s">
        <v>54</v>
      </c>
      <c r="R38" s="8">
        <v>0</v>
      </c>
      <c r="S38" s="8" t="s">
        <v>41</v>
      </c>
      <c r="T38" s="5">
        <v>3500000</v>
      </c>
      <c r="U38" s="5">
        <f t="shared" si="2"/>
        <v>14000000</v>
      </c>
      <c r="V38" s="52">
        <f t="shared" si="3"/>
        <v>14000000</v>
      </c>
      <c r="W38" s="8" t="s">
        <v>42</v>
      </c>
      <c r="X38" s="8" t="s">
        <v>43</v>
      </c>
      <c r="Y38" s="8" t="s">
        <v>972</v>
      </c>
      <c r="Z38" s="8">
        <v>5111150</v>
      </c>
      <c r="AA38" s="9" t="s">
        <v>457</v>
      </c>
      <c r="AB38" s="8"/>
      <c r="AC38" s="8" t="s">
        <v>104</v>
      </c>
      <c r="AD38" s="8" t="s">
        <v>450</v>
      </c>
      <c r="AE38" s="8" t="s">
        <v>399</v>
      </c>
      <c r="AF38" s="18"/>
      <c r="AG38" s="18"/>
    </row>
    <row r="39" spans="1:33" ht="115.5" hidden="1" x14ac:dyDescent="0.25">
      <c r="A39" s="18" t="s">
        <v>58</v>
      </c>
      <c r="B39" s="135" t="s">
        <v>61</v>
      </c>
      <c r="C39" s="34">
        <v>43</v>
      </c>
      <c r="D39" s="8">
        <v>80111607</v>
      </c>
      <c r="E39" s="8"/>
      <c r="F39" s="8"/>
      <c r="G39" s="8" t="s">
        <v>564</v>
      </c>
      <c r="H39" s="8" t="s">
        <v>35</v>
      </c>
      <c r="I39" s="135" t="s">
        <v>1438</v>
      </c>
      <c r="J39" s="8" t="s">
        <v>565</v>
      </c>
      <c r="K39" s="8" t="s">
        <v>37</v>
      </c>
      <c r="L39" s="41">
        <v>1</v>
      </c>
      <c r="M39" s="8" t="s">
        <v>66</v>
      </c>
      <c r="N39" s="8">
        <v>4</v>
      </c>
      <c r="O39" s="8" t="s">
        <v>39</v>
      </c>
      <c r="P39" s="8" t="s">
        <v>1177</v>
      </c>
      <c r="Q39" s="8" t="s">
        <v>54</v>
      </c>
      <c r="R39" s="8">
        <v>0</v>
      </c>
      <c r="S39" s="8" t="s">
        <v>41</v>
      </c>
      <c r="T39" s="5">
        <v>12700000</v>
      </c>
      <c r="U39" s="5">
        <f t="shared" si="2"/>
        <v>50800000</v>
      </c>
      <c r="V39" s="52">
        <f t="shared" si="3"/>
        <v>50800000</v>
      </c>
      <c r="W39" s="5" t="s">
        <v>42</v>
      </c>
      <c r="X39" s="8" t="s">
        <v>43</v>
      </c>
      <c r="Y39" s="8" t="s">
        <v>60</v>
      </c>
      <c r="Z39" s="8" t="s">
        <v>566</v>
      </c>
      <c r="AA39" s="8" t="s">
        <v>567</v>
      </c>
      <c r="AB39" s="8"/>
      <c r="AC39" s="8" t="s">
        <v>61</v>
      </c>
      <c r="AD39" s="8" t="s">
        <v>450</v>
      </c>
      <c r="AE39" s="8" t="s">
        <v>399</v>
      </c>
      <c r="AF39" s="18"/>
      <c r="AG39" s="18"/>
    </row>
    <row r="40" spans="1:33" ht="66" hidden="1" x14ac:dyDescent="0.25">
      <c r="A40" s="18" t="s">
        <v>62</v>
      </c>
      <c r="B40" s="8" t="s">
        <v>61</v>
      </c>
      <c r="C40" s="34">
        <v>44</v>
      </c>
      <c r="D40" s="8">
        <v>80161504</v>
      </c>
      <c r="E40" s="8"/>
      <c r="F40" s="8"/>
      <c r="G40" s="8" t="s">
        <v>568</v>
      </c>
      <c r="H40" s="8" t="s">
        <v>35</v>
      </c>
      <c r="I40" s="8" t="s">
        <v>1433</v>
      </c>
      <c r="J40" s="8" t="s">
        <v>569</v>
      </c>
      <c r="K40" s="8" t="s">
        <v>37</v>
      </c>
      <c r="L40" s="41">
        <v>1</v>
      </c>
      <c r="M40" s="8" t="s">
        <v>66</v>
      </c>
      <c r="N40" s="8">
        <v>4</v>
      </c>
      <c r="O40" s="8" t="s">
        <v>39</v>
      </c>
      <c r="P40" s="8" t="s">
        <v>1177</v>
      </c>
      <c r="Q40" s="8" t="s">
        <v>54</v>
      </c>
      <c r="R40" s="8">
        <v>0</v>
      </c>
      <c r="S40" s="8" t="s">
        <v>41</v>
      </c>
      <c r="T40" s="5">
        <v>8500000</v>
      </c>
      <c r="U40" s="5">
        <f t="shared" si="2"/>
        <v>34000000</v>
      </c>
      <c r="V40" s="52">
        <f t="shared" si="3"/>
        <v>34000000</v>
      </c>
      <c r="W40" s="5" t="s">
        <v>42</v>
      </c>
      <c r="X40" s="8" t="s">
        <v>43</v>
      </c>
      <c r="Y40" s="8" t="s">
        <v>70</v>
      </c>
      <c r="Z40" s="8" t="s">
        <v>566</v>
      </c>
      <c r="AA40" s="8" t="s">
        <v>567</v>
      </c>
      <c r="AB40" s="8"/>
      <c r="AC40" s="8" t="s">
        <v>61</v>
      </c>
      <c r="AD40" s="8" t="s">
        <v>450</v>
      </c>
      <c r="AE40" s="8" t="s">
        <v>399</v>
      </c>
      <c r="AF40" s="18"/>
      <c r="AG40" s="18"/>
    </row>
    <row r="41" spans="1:33" ht="66" hidden="1" x14ac:dyDescent="0.25">
      <c r="A41" s="18" t="s">
        <v>64</v>
      </c>
      <c r="B41" s="8" t="s">
        <v>61</v>
      </c>
      <c r="C41" s="34">
        <v>45</v>
      </c>
      <c r="D41" s="8">
        <v>80161504</v>
      </c>
      <c r="E41" s="8"/>
      <c r="F41" s="8"/>
      <c r="G41" s="8" t="s">
        <v>570</v>
      </c>
      <c r="H41" s="8" t="s">
        <v>35</v>
      </c>
      <c r="I41" s="8" t="s">
        <v>1445</v>
      </c>
      <c r="J41" s="8" t="s">
        <v>52</v>
      </c>
      <c r="K41" s="8" t="s">
        <v>63</v>
      </c>
      <c r="L41" s="41">
        <v>2</v>
      </c>
      <c r="M41" s="8" t="s">
        <v>76</v>
      </c>
      <c r="N41" s="8">
        <v>4</v>
      </c>
      <c r="O41" s="8" t="s">
        <v>39</v>
      </c>
      <c r="P41" s="8" t="s">
        <v>1177</v>
      </c>
      <c r="Q41" s="8" t="s">
        <v>54</v>
      </c>
      <c r="R41" s="8">
        <v>0</v>
      </c>
      <c r="S41" s="8" t="s">
        <v>41</v>
      </c>
      <c r="T41" s="5">
        <v>7000000</v>
      </c>
      <c r="U41" s="5">
        <f t="shared" si="2"/>
        <v>28000000</v>
      </c>
      <c r="V41" s="52">
        <f t="shared" si="3"/>
        <v>28000000</v>
      </c>
      <c r="W41" s="5" t="s">
        <v>42</v>
      </c>
      <c r="X41" s="8" t="s">
        <v>43</v>
      </c>
      <c r="Y41" s="8" t="s">
        <v>60</v>
      </c>
      <c r="Z41" s="8" t="s">
        <v>566</v>
      </c>
      <c r="AA41" s="8" t="s">
        <v>567</v>
      </c>
      <c r="AB41" s="8"/>
      <c r="AC41" s="8" t="s">
        <v>61</v>
      </c>
      <c r="AD41" s="8" t="s">
        <v>450</v>
      </c>
      <c r="AE41" s="8" t="s">
        <v>399</v>
      </c>
      <c r="AF41" s="18"/>
      <c r="AG41" s="18"/>
    </row>
    <row r="42" spans="1:33" ht="82.5" hidden="1" x14ac:dyDescent="0.25">
      <c r="A42" s="18" t="s">
        <v>65</v>
      </c>
      <c r="B42" s="8" t="s">
        <v>61</v>
      </c>
      <c r="C42" s="34">
        <v>46</v>
      </c>
      <c r="D42" s="8">
        <v>80161504</v>
      </c>
      <c r="E42" s="8"/>
      <c r="F42" s="8"/>
      <c r="G42" s="134" t="s">
        <v>571</v>
      </c>
      <c r="H42" s="8" t="s">
        <v>44</v>
      </c>
      <c r="I42" s="8" t="s">
        <v>1420</v>
      </c>
      <c r="J42" s="8" t="s">
        <v>52</v>
      </c>
      <c r="K42" s="8" t="s">
        <v>53</v>
      </c>
      <c r="L42" s="41">
        <v>3</v>
      </c>
      <c r="M42" s="8" t="s">
        <v>195</v>
      </c>
      <c r="N42" s="8">
        <v>4</v>
      </c>
      <c r="O42" s="8" t="s">
        <v>39</v>
      </c>
      <c r="P42" s="8" t="s">
        <v>1177</v>
      </c>
      <c r="Q42" s="8" t="s">
        <v>54</v>
      </c>
      <c r="R42" s="8">
        <v>0</v>
      </c>
      <c r="S42" s="8" t="s">
        <v>41</v>
      </c>
      <c r="T42" s="5">
        <v>2500000</v>
      </c>
      <c r="U42" s="5">
        <f t="shared" si="2"/>
        <v>10000000</v>
      </c>
      <c r="V42" s="52">
        <f t="shared" si="3"/>
        <v>10000000</v>
      </c>
      <c r="W42" s="5" t="s">
        <v>42</v>
      </c>
      <c r="X42" s="8" t="s">
        <v>43</v>
      </c>
      <c r="Y42" s="8" t="s">
        <v>572</v>
      </c>
      <c r="Z42" s="8" t="s">
        <v>566</v>
      </c>
      <c r="AA42" s="8" t="s">
        <v>573</v>
      </c>
      <c r="AB42" s="8"/>
      <c r="AC42" s="8" t="s">
        <v>61</v>
      </c>
      <c r="AD42" s="8" t="s">
        <v>450</v>
      </c>
      <c r="AE42" s="8" t="s">
        <v>399</v>
      </c>
      <c r="AF42" s="18"/>
      <c r="AG42" s="18"/>
    </row>
    <row r="43" spans="1:33" ht="82.5" hidden="1" x14ac:dyDescent="0.25">
      <c r="A43" s="18" t="s">
        <v>67</v>
      </c>
      <c r="B43" s="8" t="s">
        <v>61</v>
      </c>
      <c r="C43" s="34">
        <v>47</v>
      </c>
      <c r="D43" s="8">
        <v>80161504</v>
      </c>
      <c r="E43" s="8"/>
      <c r="F43" s="8"/>
      <c r="G43" s="134" t="s">
        <v>574</v>
      </c>
      <c r="H43" s="8" t="s">
        <v>44</v>
      </c>
      <c r="I43" s="8" t="s">
        <v>1420</v>
      </c>
      <c r="J43" s="8" t="s">
        <v>52</v>
      </c>
      <c r="K43" s="8" t="s">
        <v>53</v>
      </c>
      <c r="L43" s="41">
        <v>3</v>
      </c>
      <c r="M43" s="8" t="s">
        <v>195</v>
      </c>
      <c r="N43" s="8">
        <v>4</v>
      </c>
      <c r="O43" s="8" t="s">
        <v>39</v>
      </c>
      <c r="P43" s="8" t="s">
        <v>1177</v>
      </c>
      <c r="Q43" s="8" t="s">
        <v>54</v>
      </c>
      <c r="R43" s="8">
        <v>0</v>
      </c>
      <c r="S43" s="8" t="s">
        <v>41</v>
      </c>
      <c r="T43" s="5">
        <v>2500000</v>
      </c>
      <c r="U43" s="5">
        <f t="shared" si="2"/>
        <v>10000000</v>
      </c>
      <c r="V43" s="52">
        <f t="shared" si="3"/>
        <v>10000000</v>
      </c>
      <c r="W43" s="5" t="s">
        <v>42</v>
      </c>
      <c r="X43" s="8" t="s">
        <v>43</v>
      </c>
      <c r="Y43" s="8" t="s">
        <v>572</v>
      </c>
      <c r="Z43" s="8" t="s">
        <v>566</v>
      </c>
      <c r="AA43" s="8" t="s">
        <v>573</v>
      </c>
      <c r="AB43" s="8"/>
      <c r="AC43" s="8" t="s">
        <v>61</v>
      </c>
      <c r="AD43" s="8" t="s">
        <v>450</v>
      </c>
      <c r="AE43" s="8" t="s">
        <v>399</v>
      </c>
      <c r="AF43" s="18"/>
      <c r="AG43" s="18"/>
    </row>
    <row r="44" spans="1:33" ht="49.5" hidden="1" x14ac:dyDescent="0.25">
      <c r="A44" s="18" t="s">
        <v>68</v>
      </c>
      <c r="B44" s="8" t="s">
        <v>61</v>
      </c>
      <c r="C44" s="34">
        <v>48</v>
      </c>
      <c r="D44" s="8">
        <v>80161504</v>
      </c>
      <c r="E44" s="8"/>
      <c r="F44" s="8"/>
      <c r="G44" s="8" t="s">
        <v>575</v>
      </c>
      <c r="H44" s="8" t="s">
        <v>35</v>
      </c>
      <c r="I44" s="8" t="s">
        <v>1431</v>
      </c>
      <c r="J44" s="8" t="s">
        <v>576</v>
      </c>
      <c r="K44" s="8" t="s">
        <v>37</v>
      </c>
      <c r="L44" s="41">
        <v>1</v>
      </c>
      <c r="M44" s="8" t="s">
        <v>66</v>
      </c>
      <c r="N44" s="8">
        <v>4</v>
      </c>
      <c r="O44" s="8" t="s">
        <v>39</v>
      </c>
      <c r="P44" s="8" t="s">
        <v>1177</v>
      </c>
      <c r="Q44" s="8" t="s">
        <v>54</v>
      </c>
      <c r="R44" s="8">
        <v>0</v>
      </c>
      <c r="S44" s="8" t="s">
        <v>41</v>
      </c>
      <c r="T44" s="5">
        <v>7500000</v>
      </c>
      <c r="U44" s="5">
        <f t="shared" si="2"/>
        <v>30000000</v>
      </c>
      <c r="V44" s="52">
        <f t="shared" si="3"/>
        <v>30000000</v>
      </c>
      <c r="W44" s="5" t="s">
        <v>42</v>
      </c>
      <c r="X44" s="8" t="s">
        <v>43</v>
      </c>
      <c r="Y44" s="8" t="s">
        <v>572</v>
      </c>
      <c r="Z44" s="8" t="s">
        <v>566</v>
      </c>
      <c r="AA44" s="8" t="s">
        <v>573</v>
      </c>
      <c r="AB44" s="8"/>
      <c r="AC44" s="8" t="s">
        <v>61</v>
      </c>
      <c r="AD44" s="8" t="s">
        <v>450</v>
      </c>
      <c r="AE44" s="8" t="s">
        <v>399</v>
      </c>
      <c r="AF44" s="18"/>
      <c r="AG44" s="18"/>
    </row>
    <row r="45" spans="1:33" ht="115.5" hidden="1" x14ac:dyDescent="0.25">
      <c r="A45" s="18" t="s">
        <v>69</v>
      </c>
      <c r="B45" s="8" t="s">
        <v>61</v>
      </c>
      <c r="C45" s="34">
        <v>49</v>
      </c>
      <c r="D45" s="8">
        <v>80161504</v>
      </c>
      <c r="E45" s="8"/>
      <c r="F45" s="8"/>
      <c r="G45" s="8" t="s">
        <v>577</v>
      </c>
      <c r="H45" s="8" t="s">
        <v>35</v>
      </c>
      <c r="I45" s="8" t="s">
        <v>1431</v>
      </c>
      <c r="J45" s="8" t="s">
        <v>578</v>
      </c>
      <c r="K45" s="8" t="s">
        <v>37</v>
      </c>
      <c r="L45" s="41">
        <v>1</v>
      </c>
      <c r="M45" s="8" t="s">
        <v>66</v>
      </c>
      <c r="N45" s="8">
        <v>4</v>
      </c>
      <c r="O45" s="8" t="s">
        <v>39</v>
      </c>
      <c r="P45" s="8" t="s">
        <v>1177</v>
      </c>
      <c r="Q45" s="8" t="s">
        <v>54</v>
      </c>
      <c r="R45" s="8">
        <v>0</v>
      </c>
      <c r="S45" s="8" t="s">
        <v>72</v>
      </c>
      <c r="T45" s="5">
        <v>7500000</v>
      </c>
      <c r="U45" s="5">
        <f t="shared" si="2"/>
        <v>30000000</v>
      </c>
      <c r="V45" s="5">
        <f t="shared" si="3"/>
        <v>30000000</v>
      </c>
      <c r="W45" s="5" t="s">
        <v>42</v>
      </c>
      <c r="X45" s="8" t="s">
        <v>43</v>
      </c>
      <c r="Y45" s="8" t="s">
        <v>579</v>
      </c>
      <c r="Z45" s="8" t="s">
        <v>580</v>
      </c>
      <c r="AA45" s="8" t="s">
        <v>581</v>
      </c>
      <c r="AB45" s="8"/>
      <c r="AC45" s="8" t="s">
        <v>61</v>
      </c>
      <c r="AD45" s="8" t="s">
        <v>984</v>
      </c>
      <c r="AE45" s="8" t="s">
        <v>399</v>
      </c>
      <c r="AF45" s="18"/>
      <c r="AG45" s="18"/>
    </row>
    <row r="46" spans="1:33" ht="82.5" hidden="1" x14ac:dyDescent="0.25">
      <c r="A46" s="18" t="s">
        <v>71</v>
      </c>
      <c r="B46" s="8" t="s">
        <v>61</v>
      </c>
      <c r="C46" s="34">
        <v>50</v>
      </c>
      <c r="D46" s="8">
        <v>80161504</v>
      </c>
      <c r="E46" s="8"/>
      <c r="F46" s="8"/>
      <c r="G46" s="8" t="s">
        <v>582</v>
      </c>
      <c r="H46" s="8" t="s">
        <v>35</v>
      </c>
      <c r="I46" s="8" t="s">
        <v>1445</v>
      </c>
      <c r="J46" s="8" t="s">
        <v>583</v>
      </c>
      <c r="K46" s="8" t="s">
        <v>37</v>
      </c>
      <c r="L46" s="41">
        <v>1</v>
      </c>
      <c r="M46" s="8" t="s">
        <v>66</v>
      </c>
      <c r="N46" s="8">
        <v>4</v>
      </c>
      <c r="O46" s="8" t="s">
        <v>39</v>
      </c>
      <c r="P46" s="8" t="s">
        <v>1177</v>
      </c>
      <c r="Q46" s="8" t="s">
        <v>54</v>
      </c>
      <c r="R46" s="8">
        <v>0</v>
      </c>
      <c r="S46" s="8" t="s">
        <v>72</v>
      </c>
      <c r="T46" s="5">
        <v>7000000</v>
      </c>
      <c r="U46" s="5">
        <f t="shared" si="2"/>
        <v>28000000</v>
      </c>
      <c r="V46" s="5">
        <f t="shared" si="3"/>
        <v>28000000</v>
      </c>
      <c r="W46" s="5" t="s">
        <v>42</v>
      </c>
      <c r="X46" s="8" t="s">
        <v>43</v>
      </c>
      <c r="Y46" s="8" t="s">
        <v>579</v>
      </c>
      <c r="Z46" s="8" t="s">
        <v>580</v>
      </c>
      <c r="AA46" s="8" t="s">
        <v>581</v>
      </c>
      <c r="AB46" s="8"/>
      <c r="AC46" s="8" t="s">
        <v>61</v>
      </c>
      <c r="AD46" s="8" t="s">
        <v>984</v>
      </c>
      <c r="AE46" s="8" t="s">
        <v>399</v>
      </c>
      <c r="AF46" s="18"/>
      <c r="AG46" s="18"/>
    </row>
    <row r="47" spans="1:33" ht="82.5" hidden="1" x14ac:dyDescent="0.25">
      <c r="A47" s="18" t="s">
        <v>584</v>
      </c>
      <c r="B47" s="8" t="s">
        <v>61</v>
      </c>
      <c r="C47" s="34">
        <v>51</v>
      </c>
      <c r="D47" s="8">
        <v>80161504</v>
      </c>
      <c r="E47" s="8"/>
      <c r="F47" s="8"/>
      <c r="G47" s="8" t="s">
        <v>585</v>
      </c>
      <c r="H47" s="8" t="s">
        <v>35</v>
      </c>
      <c r="I47" s="8" t="s">
        <v>1444</v>
      </c>
      <c r="J47" s="8" t="s">
        <v>586</v>
      </c>
      <c r="K47" s="8" t="s">
        <v>37</v>
      </c>
      <c r="L47" s="41">
        <v>1</v>
      </c>
      <c r="M47" s="8" t="s">
        <v>66</v>
      </c>
      <c r="N47" s="8">
        <v>4</v>
      </c>
      <c r="O47" s="8" t="s">
        <v>39</v>
      </c>
      <c r="P47" s="8" t="s">
        <v>1177</v>
      </c>
      <c r="Q47" s="8" t="s">
        <v>54</v>
      </c>
      <c r="R47" s="8">
        <v>0</v>
      </c>
      <c r="S47" s="8" t="s">
        <v>72</v>
      </c>
      <c r="T47" s="5">
        <v>6000000</v>
      </c>
      <c r="U47" s="5">
        <f t="shared" si="2"/>
        <v>24000000</v>
      </c>
      <c r="V47" s="5">
        <f t="shared" si="3"/>
        <v>24000000</v>
      </c>
      <c r="W47" s="5" t="s">
        <v>42</v>
      </c>
      <c r="X47" s="8" t="s">
        <v>43</v>
      </c>
      <c r="Y47" s="8" t="s">
        <v>579</v>
      </c>
      <c r="Z47" s="8" t="s">
        <v>580</v>
      </c>
      <c r="AA47" s="8" t="s">
        <v>581</v>
      </c>
      <c r="AB47" s="8"/>
      <c r="AC47" s="8" t="s">
        <v>61</v>
      </c>
      <c r="AD47" s="8" t="s">
        <v>984</v>
      </c>
      <c r="AE47" s="8" t="s">
        <v>399</v>
      </c>
      <c r="AF47" s="18"/>
      <c r="AG47" s="18"/>
    </row>
    <row r="48" spans="1:33" ht="115.5" hidden="1" x14ac:dyDescent="0.25">
      <c r="A48" s="18" t="s">
        <v>587</v>
      </c>
      <c r="B48" s="8" t="s">
        <v>61</v>
      </c>
      <c r="C48" s="34">
        <v>52</v>
      </c>
      <c r="D48" s="8">
        <v>80161504</v>
      </c>
      <c r="E48" s="8"/>
      <c r="F48" s="8"/>
      <c r="G48" s="8" t="s">
        <v>588</v>
      </c>
      <c r="H48" s="8" t="s">
        <v>35</v>
      </c>
      <c r="I48" s="8" t="s">
        <v>1433</v>
      </c>
      <c r="J48" s="8" t="s">
        <v>52</v>
      </c>
      <c r="K48" s="8" t="s">
        <v>53</v>
      </c>
      <c r="L48" s="41">
        <v>3</v>
      </c>
      <c r="M48" s="8" t="s">
        <v>38</v>
      </c>
      <c r="N48" s="8">
        <v>9.5</v>
      </c>
      <c r="O48" s="8" t="s">
        <v>39</v>
      </c>
      <c r="P48" s="8" t="s">
        <v>1177</v>
      </c>
      <c r="Q48" s="8" t="s">
        <v>54</v>
      </c>
      <c r="R48" s="8">
        <v>0</v>
      </c>
      <c r="S48" s="8" t="s">
        <v>72</v>
      </c>
      <c r="T48" s="5">
        <v>8500000</v>
      </c>
      <c r="U48" s="5">
        <f t="shared" si="2"/>
        <v>80750000</v>
      </c>
      <c r="V48" s="5">
        <f t="shared" si="3"/>
        <v>80750000</v>
      </c>
      <c r="W48" s="5" t="s">
        <v>42</v>
      </c>
      <c r="X48" s="8" t="s">
        <v>43</v>
      </c>
      <c r="Y48" s="8" t="s">
        <v>589</v>
      </c>
      <c r="Z48" s="8" t="s">
        <v>566</v>
      </c>
      <c r="AA48" s="8" t="s">
        <v>590</v>
      </c>
      <c r="AB48" s="8"/>
      <c r="AC48" s="8" t="s">
        <v>61</v>
      </c>
      <c r="AD48" s="8" t="s">
        <v>984</v>
      </c>
      <c r="AE48" s="8" t="s">
        <v>399</v>
      </c>
      <c r="AF48" s="18"/>
      <c r="AG48" s="18"/>
    </row>
    <row r="49" spans="1:33" ht="99" hidden="1" x14ac:dyDescent="0.25">
      <c r="A49" s="18" t="s">
        <v>591</v>
      </c>
      <c r="B49" s="8" t="s">
        <v>61</v>
      </c>
      <c r="C49" s="34">
        <v>53</v>
      </c>
      <c r="D49" s="8">
        <v>80161504</v>
      </c>
      <c r="E49" s="8"/>
      <c r="F49" s="8"/>
      <c r="G49" s="8" t="s">
        <v>592</v>
      </c>
      <c r="H49" s="8" t="s">
        <v>35</v>
      </c>
      <c r="I49" s="8" t="s">
        <v>1431</v>
      </c>
      <c r="J49" s="8" t="s">
        <v>593</v>
      </c>
      <c r="K49" s="8" t="s">
        <v>37</v>
      </c>
      <c r="L49" s="41">
        <v>1</v>
      </c>
      <c r="M49" s="8" t="s">
        <v>66</v>
      </c>
      <c r="N49" s="8">
        <v>4</v>
      </c>
      <c r="O49" s="8" t="s">
        <v>39</v>
      </c>
      <c r="P49" s="8" t="s">
        <v>1177</v>
      </c>
      <c r="Q49" s="8" t="s">
        <v>54</v>
      </c>
      <c r="R49" s="8">
        <v>0</v>
      </c>
      <c r="S49" s="8" t="s">
        <v>72</v>
      </c>
      <c r="T49" s="5">
        <v>7500000</v>
      </c>
      <c r="U49" s="5">
        <f t="shared" si="2"/>
        <v>30000000</v>
      </c>
      <c r="V49" s="5">
        <f t="shared" si="3"/>
        <v>30000000</v>
      </c>
      <c r="W49" s="5" t="s">
        <v>42</v>
      </c>
      <c r="X49" s="8" t="s">
        <v>43</v>
      </c>
      <c r="Y49" s="8" t="s">
        <v>572</v>
      </c>
      <c r="Z49" s="8" t="s">
        <v>566</v>
      </c>
      <c r="AA49" s="8" t="s">
        <v>573</v>
      </c>
      <c r="AB49" s="8"/>
      <c r="AC49" s="8" t="s">
        <v>61</v>
      </c>
      <c r="AD49" s="8" t="s">
        <v>984</v>
      </c>
      <c r="AE49" s="8" t="s">
        <v>399</v>
      </c>
      <c r="AF49" s="18"/>
      <c r="AG49" s="18"/>
    </row>
    <row r="50" spans="1:33" ht="82.5" hidden="1" x14ac:dyDescent="0.25">
      <c r="A50" s="18" t="s">
        <v>618</v>
      </c>
      <c r="B50" s="8" t="s">
        <v>129</v>
      </c>
      <c r="C50" s="34">
        <v>64</v>
      </c>
      <c r="D50" s="8">
        <v>80161504</v>
      </c>
      <c r="E50" s="8"/>
      <c r="F50" s="8"/>
      <c r="G50" s="8" t="s">
        <v>619</v>
      </c>
      <c r="H50" s="8" t="s">
        <v>35</v>
      </c>
      <c r="I50" s="8" t="s">
        <v>1442</v>
      </c>
      <c r="J50" s="8" t="s">
        <v>52</v>
      </c>
      <c r="K50" s="8" t="s">
        <v>63</v>
      </c>
      <c r="L50" s="41">
        <v>2</v>
      </c>
      <c r="M50" s="8" t="s">
        <v>76</v>
      </c>
      <c r="N50" s="8">
        <v>4</v>
      </c>
      <c r="O50" s="8" t="s">
        <v>39</v>
      </c>
      <c r="P50" s="8" t="s">
        <v>1177</v>
      </c>
      <c r="Q50" s="8" t="s">
        <v>54</v>
      </c>
      <c r="R50" s="8">
        <v>0</v>
      </c>
      <c r="S50" s="8" t="s">
        <v>41</v>
      </c>
      <c r="T50" s="5">
        <v>5000000</v>
      </c>
      <c r="U50" s="5">
        <f t="shared" si="2"/>
        <v>20000000</v>
      </c>
      <c r="V50" s="52">
        <f t="shared" si="3"/>
        <v>20000000</v>
      </c>
      <c r="W50" s="5" t="s">
        <v>42</v>
      </c>
      <c r="X50" s="8" t="s">
        <v>43</v>
      </c>
      <c r="Y50" s="8" t="s">
        <v>611</v>
      </c>
      <c r="Z50" s="8">
        <v>511111150</v>
      </c>
      <c r="AA50" s="8" t="s">
        <v>612</v>
      </c>
      <c r="AB50" s="8"/>
      <c r="AC50" s="8" t="s">
        <v>403</v>
      </c>
      <c r="AD50" s="8" t="s">
        <v>405</v>
      </c>
      <c r="AE50" s="8" t="s">
        <v>399</v>
      </c>
      <c r="AF50" s="18"/>
      <c r="AG50" s="18"/>
    </row>
    <row r="51" spans="1:33" ht="66" hidden="1" x14ac:dyDescent="0.25">
      <c r="A51" s="18" t="s">
        <v>620</v>
      </c>
      <c r="B51" s="8" t="s">
        <v>129</v>
      </c>
      <c r="C51" s="34">
        <v>65</v>
      </c>
      <c r="D51" s="8">
        <v>80161504</v>
      </c>
      <c r="E51" s="8"/>
      <c r="F51" s="8"/>
      <c r="G51" s="8" t="s">
        <v>831</v>
      </c>
      <c r="H51" s="8" t="s">
        <v>35</v>
      </c>
      <c r="I51" s="8" t="s">
        <v>1441</v>
      </c>
      <c r="J51" s="8" t="s">
        <v>52</v>
      </c>
      <c r="K51" s="8" t="s">
        <v>63</v>
      </c>
      <c r="L51" s="41">
        <v>2</v>
      </c>
      <c r="M51" s="8" t="s">
        <v>76</v>
      </c>
      <c r="N51" s="8">
        <v>4</v>
      </c>
      <c r="O51" s="8" t="s">
        <v>39</v>
      </c>
      <c r="P51" s="8" t="s">
        <v>1177</v>
      </c>
      <c r="Q51" s="8" t="s">
        <v>54</v>
      </c>
      <c r="R51" s="8">
        <v>0</v>
      </c>
      <c r="S51" s="8" t="s">
        <v>41</v>
      </c>
      <c r="T51" s="5">
        <v>4500000</v>
      </c>
      <c r="U51" s="5">
        <f t="shared" si="2"/>
        <v>18000000</v>
      </c>
      <c r="V51" s="52">
        <f t="shared" si="3"/>
        <v>18000000</v>
      </c>
      <c r="W51" s="5" t="s">
        <v>42</v>
      </c>
      <c r="X51" s="8" t="s">
        <v>43</v>
      </c>
      <c r="Y51" s="8" t="s">
        <v>611</v>
      </c>
      <c r="Z51" s="8">
        <v>511111150</v>
      </c>
      <c r="AA51" s="8" t="s">
        <v>612</v>
      </c>
      <c r="AB51" s="8"/>
      <c r="AC51" s="8" t="s">
        <v>403</v>
      </c>
      <c r="AD51" s="8" t="s">
        <v>405</v>
      </c>
      <c r="AE51" s="8" t="s">
        <v>399</v>
      </c>
      <c r="AF51" s="18"/>
      <c r="AG51" s="18"/>
    </row>
    <row r="52" spans="1:33" ht="66" hidden="1" x14ac:dyDescent="0.25">
      <c r="A52" s="18" t="s">
        <v>621</v>
      </c>
      <c r="B52" s="8" t="s">
        <v>129</v>
      </c>
      <c r="C52" s="34">
        <v>66</v>
      </c>
      <c r="D52" s="8">
        <v>80120000</v>
      </c>
      <c r="E52" s="8"/>
      <c r="F52" s="8"/>
      <c r="G52" s="8" t="s">
        <v>622</v>
      </c>
      <c r="H52" s="8" t="s">
        <v>44</v>
      </c>
      <c r="I52" s="8" t="s">
        <v>1421</v>
      </c>
      <c r="J52" s="8" t="s">
        <v>52</v>
      </c>
      <c r="K52" s="8" t="s">
        <v>63</v>
      </c>
      <c r="L52" s="41">
        <v>2</v>
      </c>
      <c r="M52" s="8" t="s">
        <v>76</v>
      </c>
      <c r="N52" s="8">
        <v>4</v>
      </c>
      <c r="O52" s="8" t="s">
        <v>39</v>
      </c>
      <c r="P52" s="8" t="s">
        <v>1177</v>
      </c>
      <c r="Q52" s="8" t="s">
        <v>54</v>
      </c>
      <c r="R52" s="8">
        <v>0</v>
      </c>
      <c r="S52" s="8" t="s">
        <v>41</v>
      </c>
      <c r="T52" s="5">
        <v>3000000</v>
      </c>
      <c r="U52" s="5">
        <f t="shared" si="2"/>
        <v>12000000</v>
      </c>
      <c r="V52" s="52">
        <f t="shared" si="3"/>
        <v>12000000</v>
      </c>
      <c r="W52" s="5" t="s">
        <v>42</v>
      </c>
      <c r="X52" s="8" t="s">
        <v>43</v>
      </c>
      <c r="Y52" s="8" t="s">
        <v>611</v>
      </c>
      <c r="Z52" s="8">
        <v>511111150</v>
      </c>
      <c r="AA52" s="8" t="s">
        <v>612</v>
      </c>
      <c r="AB52" s="8"/>
      <c r="AC52" s="8" t="s">
        <v>403</v>
      </c>
      <c r="AD52" s="8" t="s">
        <v>450</v>
      </c>
      <c r="AE52" s="8" t="s">
        <v>399</v>
      </c>
      <c r="AF52" s="18"/>
      <c r="AG52" s="18"/>
    </row>
    <row r="53" spans="1:33" ht="82.5" hidden="1" x14ac:dyDescent="0.25">
      <c r="A53" s="18" t="s">
        <v>623</v>
      </c>
      <c r="B53" s="8" t="s">
        <v>129</v>
      </c>
      <c r="C53" s="34">
        <v>67</v>
      </c>
      <c r="D53" s="8">
        <v>80161504</v>
      </c>
      <c r="E53" s="8"/>
      <c r="F53" s="8"/>
      <c r="G53" s="8" t="s">
        <v>624</v>
      </c>
      <c r="H53" s="8" t="s">
        <v>35</v>
      </c>
      <c r="I53" s="8" t="s">
        <v>1442</v>
      </c>
      <c r="J53" s="8" t="s">
        <v>52</v>
      </c>
      <c r="K53" s="8" t="s">
        <v>63</v>
      </c>
      <c r="L53" s="41">
        <v>2</v>
      </c>
      <c r="M53" s="8" t="s">
        <v>76</v>
      </c>
      <c r="N53" s="8">
        <v>4</v>
      </c>
      <c r="O53" s="8" t="s">
        <v>39</v>
      </c>
      <c r="P53" s="8" t="s">
        <v>1177</v>
      </c>
      <c r="Q53" s="8" t="s">
        <v>54</v>
      </c>
      <c r="R53" s="8">
        <v>0</v>
      </c>
      <c r="S53" s="8" t="s">
        <v>41</v>
      </c>
      <c r="T53" s="5">
        <v>5000000</v>
      </c>
      <c r="U53" s="5">
        <f t="shared" si="2"/>
        <v>20000000</v>
      </c>
      <c r="V53" s="52">
        <f t="shared" si="3"/>
        <v>20000000</v>
      </c>
      <c r="W53" s="5" t="s">
        <v>42</v>
      </c>
      <c r="X53" s="8" t="s">
        <v>43</v>
      </c>
      <c r="Y53" s="8" t="s">
        <v>616</v>
      </c>
      <c r="Z53" s="8">
        <v>511111150</v>
      </c>
      <c r="AA53" s="8" t="s">
        <v>617</v>
      </c>
      <c r="AB53" s="8"/>
      <c r="AC53" s="8" t="s">
        <v>403</v>
      </c>
      <c r="AD53" s="8" t="s">
        <v>405</v>
      </c>
      <c r="AE53" s="8" t="s">
        <v>399</v>
      </c>
      <c r="AF53" s="18"/>
      <c r="AG53" s="18"/>
    </row>
    <row r="54" spans="1:33" ht="66" hidden="1" x14ac:dyDescent="0.25">
      <c r="A54" s="18" t="s">
        <v>625</v>
      </c>
      <c r="B54" s="8" t="s">
        <v>129</v>
      </c>
      <c r="C54" s="34">
        <v>68</v>
      </c>
      <c r="D54" s="8">
        <v>80161504</v>
      </c>
      <c r="E54" s="8"/>
      <c r="F54" s="8"/>
      <c r="G54" s="8" t="s">
        <v>626</v>
      </c>
      <c r="H54" s="8" t="s">
        <v>35</v>
      </c>
      <c r="I54" s="8" t="s">
        <v>1442</v>
      </c>
      <c r="J54" s="8" t="s">
        <v>52</v>
      </c>
      <c r="K54" s="8" t="s">
        <v>63</v>
      </c>
      <c r="L54" s="41">
        <v>2</v>
      </c>
      <c r="M54" s="8" t="s">
        <v>76</v>
      </c>
      <c r="N54" s="8">
        <v>4</v>
      </c>
      <c r="O54" s="8" t="s">
        <v>39</v>
      </c>
      <c r="P54" s="8" t="s">
        <v>1177</v>
      </c>
      <c r="Q54" s="8" t="s">
        <v>54</v>
      </c>
      <c r="R54" s="8">
        <v>0</v>
      </c>
      <c r="S54" s="8" t="s">
        <v>41</v>
      </c>
      <c r="T54" s="5">
        <v>5000000</v>
      </c>
      <c r="U54" s="5">
        <f t="shared" si="2"/>
        <v>20000000</v>
      </c>
      <c r="V54" s="52">
        <f t="shared" si="3"/>
        <v>20000000</v>
      </c>
      <c r="W54" s="5" t="s">
        <v>42</v>
      </c>
      <c r="X54" s="8" t="s">
        <v>43</v>
      </c>
      <c r="Y54" s="8" t="s">
        <v>616</v>
      </c>
      <c r="Z54" s="8">
        <v>511111150</v>
      </c>
      <c r="AA54" s="8" t="s">
        <v>617</v>
      </c>
      <c r="AB54" s="8"/>
      <c r="AC54" s="8" t="s">
        <v>403</v>
      </c>
      <c r="AD54" s="8" t="s">
        <v>405</v>
      </c>
      <c r="AE54" s="8" t="s">
        <v>399</v>
      </c>
      <c r="AF54" s="18"/>
      <c r="AG54" s="18"/>
    </row>
    <row r="55" spans="1:33" ht="99" hidden="1" x14ac:dyDescent="0.25">
      <c r="A55" s="18" t="s">
        <v>627</v>
      </c>
      <c r="B55" s="8" t="s">
        <v>129</v>
      </c>
      <c r="C55" s="34">
        <v>69</v>
      </c>
      <c r="D55" s="8">
        <v>80161504</v>
      </c>
      <c r="E55" s="8"/>
      <c r="F55" s="8"/>
      <c r="G55" s="8" t="s">
        <v>628</v>
      </c>
      <c r="H55" s="8" t="s">
        <v>35</v>
      </c>
      <c r="I55" s="8" t="s">
        <v>1442</v>
      </c>
      <c r="J55" s="8" t="s">
        <v>52</v>
      </c>
      <c r="K55" s="8" t="s">
        <v>63</v>
      </c>
      <c r="L55" s="41">
        <v>2</v>
      </c>
      <c r="M55" s="8" t="s">
        <v>76</v>
      </c>
      <c r="N55" s="8">
        <v>4</v>
      </c>
      <c r="O55" s="8" t="s">
        <v>39</v>
      </c>
      <c r="P55" s="8" t="s">
        <v>1177</v>
      </c>
      <c r="Q55" s="8" t="s">
        <v>54</v>
      </c>
      <c r="R55" s="8">
        <v>0</v>
      </c>
      <c r="S55" s="8" t="s">
        <v>41</v>
      </c>
      <c r="T55" s="5">
        <v>5000000</v>
      </c>
      <c r="U55" s="5">
        <f t="shared" si="2"/>
        <v>20000000</v>
      </c>
      <c r="V55" s="52">
        <f t="shared" si="3"/>
        <v>20000000</v>
      </c>
      <c r="W55" s="5" t="s">
        <v>42</v>
      </c>
      <c r="X55" s="8" t="s">
        <v>43</v>
      </c>
      <c r="Y55" s="8" t="s">
        <v>616</v>
      </c>
      <c r="Z55" s="8">
        <v>511111150</v>
      </c>
      <c r="AA55" s="8" t="s">
        <v>617</v>
      </c>
      <c r="AB55" s="8"/>
      <c r="AC55" s="8" t="s">
        <v>403</v>
      </c>
      <c r="AD55" s="8" t="s">
        <v>405</v>
      </c>
      <c r="AE55" s="8" t="s">
        <v>399</v>
      </c>
      <c r="AF55" s="18"/>
      <c r="AG55" s="18"/>
    </row>
    <row r="56" spans="1:33" ht="49.5" hidden="1" x14ac:dyDescent="0.25">
      <c r="A56" s="18" t="s">
        <v>629</v>
      </c>
      <c r="B56" s="8" t="s">
        <v>129</v>
      </c>
      <c r="C56" s="34">
        <v>70</v>
      </c>
      <c r="D56" s="8">
        <v>80161504</v>
      </c>
      <c r="E56" s="8"/>
      <c r="F56" s="8"/>
      <c r="G56" s="8" t="s">
        <v>630</v>
      </c>
      <c r="H56" s="8" t="s">
        <v>35</v>
      </c>
      <c r="I56" s="8" t="s">
        <v>1423</v>
      </c>
      <c r="J56" s="8" t="s">
        <v>52</v>
      </c>
      <c r="K56" s="8" t="s">
        <v>63</v>
      </c>
      <c r="L56" s="41">
        <v>2</v>
      </c>
      <c r="M56" s="8" t="s">
        <v>76</v>
      </c>
      <c r="N56" s="8">
        <v>4</v>
      </c>
      <c r="O56" s="8" t="s">
        <v>39</v>
      </c>
      <c r="P56" s="8" t="s">
        <v>1177</v>
      </c>
      <c r="Q56" s="8" t="s">
        <v>54</v>
      </c>
      <c r="R56" s="8">
        <v>0</v>
      </c>
      <c r="S56" s="8" t="s">
        <v>41</v>
      </c>
      <c r="T56" s="5">
        <v>4000000</v>
      </c>
      <c r="U56" s="5">
        <f t="shared" si="2"/>
        <v>16000000</v>
      </c>
      <c r="V56" s="52">
        <f t="shared" si="3"/>
        <v>16000000</v>
      </c>
      <c r="W56" s="5" t="s">
        <v>42</v>
      </c>
      <c r="X56" s="8" t="s">
        <v>43</v>
      </c>
      <c r="Y56" s="8" t="s">
        <v>616</v>
      </c>
      <c r="Z56" s="8">
        <v>511111150</v>
      </c>
      <c r="AA56" s="8" t="s">
        <v>617</v>
      </c>
      <c r="AB56" s="8"/>
      <c r="AC56" s="8" t="s">
        <v>403</v>
      </c>
      <c r="AD56" s="8" t="s">
        <v>405</v>
      </c>
      <c r="AE56" s="8" t="s">
        <v>399</v>
      </c>
      <c r="AF56" s="18"/>
      <c r="AG56" s="18"/>
    </row>
    <row r="57" spans="1:33" ht="82.5" hidden="1" x14ac:dyDescent="0.25">
      <c r="A57" s="18" t="s">
        <v>631</v>
      </c>
      <c r="B57" s="8" t="s">
        <v>129</v>
      </c>
      <c r="C57" s="34">
        <v>71</v>
      </c>
      <c r="D57" s="8">
        <v>80120000</v>
      </c>
      <c r="E57" s="8"/>
      <c r="F57" s="8"/>
      <c r="G57" s="8" t="s">
        <v>632</v>
      </c>
      <c r="H57" s="8" t="s">
        <v>44</v>
      </c>
      <c r="I57" s="8" t="s">
        <v>1421</v>
      </c>
      <c r="J57" s="8" t="s">
        <v>52</v>
      </c>
      <c r="K57" s="8" t="s">
        <v>63</v>
      </c>
      <c r="L57" s="41">
        <v>2</v>
      </c>
      <c r="M57" s="8" t="s">
        <v>76</v>
      </c>
      <c r="N57" s="8">
        <v>4</v>
      </c>
      <c r="O57" s="8" t="s">
        <v>39</v>
      </c>
      <c r="P57" s="8" t="s">
        <v>1177</v>
      </c>
      <c r="Q57" s="8" t="s">
        <v>54</v>
      </c>
      <c r="R57" s="8">
        <v>0</v>
      </c>
      <c r="S57" s="8" t="s">
        <v>41</v>
      </c>
      <c r="T57" s="5">
        <v>3000000</v>
      </c>
      <c r="U57" s="5">
        <f t="shared" si="2"/>
        <v>12000000</v>
      </c>
      <c r="V57" s="52">
        <f t="shared" si="3"/>
        <v>12000000</v>
      </c>
      <c r="W57" s="5" t="s">
        <v>42</v>
      </c>
      <c r="X57" s="8" t="s">
        <v>43</v>
      </c>
      <c r="Y57" s="8" t="s">
        <v>616</v>
      </c>
      <c r="Z57" s="8">
        <v>511111150</v>
      </c>
      <c r="AA57" s="8" t="s">
        <v>617</v>
      </c>
      <c r="AB57" s="8"/>
      <c r="AC57" s="8" t="s">
        <v>403</v>
      </c>
      <c r="AD57" s="8" t="s">
        <v>450</v>
      </c>
      <c r="AE57" s="8" t="s">
        <v>399</v>
      </c>
      <c r="AF57" s="18"/>
      <c r="AG57" s="18"/>
    </row>
    <row r="58" spans="1:33" ht="82.5" hidden="1" x14ac:dyDescent="0.25">
      <c r="A58" s="18" t="s">
        <v>633</v>
      </c>
      <c r="B58" s="8" t="s">
        <v>129</v>
      </c>
      <c r="C58" s="34">
        <v>72</v>
      </c>
      <c r="D58" s="8">
        <v>80161504</v>
      </c>
      <c r="E58" s="8"/>
      <c r="F58" s="8"/>
      <c r="G58" s="8" t="s">
        <v>634</v>
      </c>
      <c r="H58" s="8" t="s">
        <v>35</v>
      </c>
      <c r="I58" s="8" t="s">
        <v>1442</v>
      </c>
      <c r="J58" s="8" t="s">
        <v>52</v>
      </c>
      <c r="K58" s="8" t="s">
        <v>63</v>
      </c>
      <c r="L58" s="41">
        <v>2</v>
      </c>
      <c r="M58" s="8" t="s">
        <v>76</v>
      </c>
      <c r="N58" s="8">
        <v>4</v>
      </c>
      <c r="O58" s="8" t="s">
        <v>39</v>
      </c>
      <c r="P58" s="8" t="s">
        <v>1177</v>
      </c>
      <c r="Q58" s="8" t="s">
        <v>54</v>
      </c>
      <c r="R58" s="8">
        <v>0</v>
      </c>
      <c r="S58" s="8" t="s">
        <v>41</v>
      </c>
      <c r="T58" s="5">
        <v>5000000</v>
      </c>
      <c r="U58" s="5">
        <f t="shared" si="2"/>
        <v>20000000</v>
      </c>
      <c r="V58" s="52">
        <f t="shared" si="3"/>
        <v>20000000</v>
      </c>
      <c r="W58" s="5" t="s">
        <v>42</v>
      </c>
      <c r="X58" s="8" t="s">
        <v>43</v>
      </c>
      <c r="Y58" s="8" t="s">
        <v>616</v>
      </c>
      <c r="Z58" s="8">
        <v>511111150</v>
      </c>
      <c r="AA58" s="8" t="s">
        <v>617</v>
      </c>
      <c r="AB58" s="8"/>
      <c r="AC58" s="8" t="s">
        <v>403</v>
      </c>
      <c r="AD58" s="8" t="s">
        <v>405</v>
      </c>
      <c r="AE58" s="8" t="s">
        <v>399</v>
      </c>
      <c r="AF58" s="18"/>
      <c r="AG58" s="18"/>
    </row>
    <row r="59" spans="1:33" ht="49.5" hidden="1" x14ac:dyDescent="0.25">
      <c r="A59" s="18" t="s">
        <v>635</v>
      </c>
      <c r="B59" s="8" t="s">
        <v>129</v>
      </c>
      <c r="C59" s="34">
        <v>73</v>
      </c>
      <c r="D59" s="8">
        <v>80161504</v>
      </c>
      <c r="E59" s="8"/>
      <c r="F59" s="8"/>
      <c r="G59" s="8" t="s">
        <v>636</v>
      </c>
      <c r="H59" s="8" t="s">
        <v>35</v>
      </c>
      <c r="I59" s="8" t="s">
        <v>1432</v>
      </c>
      <c r="J59" s="8" t="s">
        <v>52</v>
      </c>
      <c r="K59" s="8" t="s">
        <v>63</v>
      </c>
      <c r="L59" s="41">
        <v>2</v>
      </c>
      <c r="M59" s="8" t="s">
        <v>76</v>
      </c>
      <c r="N59" s="8">
        <v>4</v>
      </c>
      <c r="O59" s="8" t="s">
        <v>39</v>
      </c>
      <c r="P59" s="8" t="s">
        <v>1177</v>
      </c>
      <c r="Q59" s="8" t="s">
        <v>54</v>
      </c>
      <c r="R59" s="8">
        <v>0</v>
      </c>
      <c r="S59" s="8" t="s">
        <v>41</v>
      </c>
      <c r="T59" s="5">
        <v>8000000</v>
      </c>
      <c r="U59" s="5">
        <f t="shared" si="2"/>
        <v>32000000</v>
      </c>
      <c r="V59" s="52">
        <f t="shared" si="3"/>
        <v>32000000</v>
      </c>
      <c r="W59" s="5" t="s">
        <v>42</v>
      </c>
      <c r="X59" s="8" t="s">
        <v>43</v>
      </c>
      <c r="Y59" s="8" t="s">
        <v>401</v>
      </c>
      <c r="Z59" s="8">
        <v>511111150</v>
      </c>
      <c r="AA59" s="8" t="s">
        <v>402</v>
      </c>
      <c r="AB59" s="8"/>
      <c r="AC59" s="8" t="s">
        <v>403</v>
      </c>
      <c r="AD59" s="8" t="s">
        <v>405</v>
      </c>
      <c r="AE59" s="8" t="s">
        <v>399</v>
      </c>
      <c r="AF59" s="18"/>
      <c r="AG59" s="18"/>
    </row>
    <row r="60" spans="1:33" ht="82.5" hidden="1" x14ac:dyDescent="0.25">
      <c r="A60" s="18" t="s">
        <v>637</v>
      </c>
      <c r="B60" s="8" t="s">
        <v>129</v>
      </c>
      <c r="C60" s="34">
        <v>74</v>
      </c>
      <c r="D60" s="8">
        <v>80161504</v>
      </c>
      <c r="E60" s="8"/>
      <c r="F60" s="8"/>
      <c r="G60" s="8" t="s">
        <v>638</v>
      </c>
      <c r="H60" s="8" t="s">
        <v>35</v>
      </c>
      <c r="I60" s="8" t="s">
        <v>1445</v>
      </c>
      <c r="J60" s="8" t="s">
        <v>52</v>
      </c>
      <c r="K60" s="8" t="s">
        <v>63</v>
      </c>
      <c r="L60" s="41">
        <v>2</v>
      </c>
      <c r="M60" s="8" t="s">
        <v>76</v>
      </c>
      <c r="N60" s="8">
        <v>4</v>
      </c>
      <c r="O60" s="8" t="s">
        <v>39</v>
      </c>
      <c r="P60" s="8" t="s">
        <v>1177</v>
      </c>
      <c r="Q60" s="8" t="s">
        <v>54</v>
      </c>
      <c r="R60" s="8">
        <v>0</v>
      </c>
      <c r="S60" s="8" t="s">
        <v>41</v>
      </c>
      <c r="T60" s="5">
        <v>7000000</v>
      </c>
      <c r="U60" s="5">
        <f t="shared" si="2"/>
        <v>28000000</v>
      </c>
      <c r="V60" s="52">
        <f t="shared" si="3"/>
        <v>28000000</v>
      </c>
      <c r="W60" s="5" t="s">
        <v>42</v>
      </c>
      <c r="X60" s="8" t="s">
        <v>43</v>
      </c>
      <c r="Y60" s="8" t="s">
        <v>639</v>
      </c>
      <c r="Z60" s="8">
        <v>511111150</v>
      </c>
      <c r="AA60" s="8" t="s">
        <v>640</v>
      </c>
      <c r="AB60" s="8"/>
      <c r="AC60" s="8" t="s">
        <v>403</v>
      </c>
      <c r="AD60" s="8" t="s">
        <v>405</v>
      </c>
      <c r="AE60" s="8" t="s">
        <v>399</v>
      </c>
      <c r="AF60" s="18"/>
      <c r="AG60" s="18"/>
    </row>
    <row r="61" spans="1:33" ht="148.5" hidden="1" x14ac:dyDescent="0.25">
      <c r="A61" s="18" t="s">
        <v>644</v>
      </c>
      <c r="B61" s="8" t="s">
        <v>337</v>
      </c>
      <c r="C61" s="34">
        <v>75</v>
      </c>
      <c r="D61" s="8">
        <v>80161504</v>
      </c>
      <c r="E61" s="8"/>
      <c r="F61" s="8"/>
      <c r="G61" s="8" t="s">
        <v>641</v>
      </c>
      <c r="H61" s="8" t="s">
        <v>35</v>
      </c>
      <c r="I61" s="8" t="s">
        <v>1444</v>
      </c>
      <c r="J61" s="8"/>
      <c r="K61" s="8" t="s">
        <v>37</v>
      </c>
      <c r="L61" s="41">
        <v>1</v>
      </c>
      <c r="M61" s="8" t="s">
        <v>66</v>
      </c>
      <c r="N61" s="8">
        <v>4</v>
      </c>
      <c r="O61" s="8" t="s">
        <v>39</v>
      </c>
      <c r="P61" s="8" t="s">
        <v>1177</v>
      </c>
      <c r="Q61" s="8" t="s">
        <v>54</v>
      </c>
      <c r="R61" s="8">
        <v>0</v>
      </c>
      <c r="S61" s="8" t="s">
        <v>41</v>
      </c>
      <c r="T61" s="37">
        <v>6000000</v>
      </c>
      <c r="U61" s="5">
        <f t="shared" si="2"/>
        <v>24000000</v>
      </c>
      <c r="V61" s="52">
        <f t="shared" si="3"/>
        <v>24000000</v>
      </c>
      <c r="W61" s="18" t="s">
        <v>42</v>
      </c>
      <c r="X61" s="5" t="s">
        <v>43</v>
      </c>
      <c r="Y61" s="8" t="s">
        <v>642</v>
      </c>
      <c r="Z61" s="8">
        <v>511111150</v>
      </c>
      <c r="AA61" s="8" t="s">
        <v>643</v>
      </c>
      <c r="AB61" s="8"/>
      <c r="AC61" s="8" t="s">
        <v>337</v>
      </c>
      <c r="AD61" s="8" t="s">
        <v>450</v>
      </c>
      <c r="AE61" s="8" t="s">
        <v>399</v>
      </c>
      <c r="AF61" s="18"/>
      <c r="AG61" s="18"/>
    </row>
    <row r="62" spans="1:33" ht="181.5" hidden="1" x14ac:dyDescent="0.25">
      <c r="A62" s="18" t="s">
        <v>645</v>
      </c>
      <c r="B62" s="8" t="s">
        <v>337</v>
      </c>
      <c r="C62" s="34">
        <v>76</v>
      </c>
      <c r="D62" s="8">
        <v>80161504</v>
      </c>
      <c r="E62" s="8"/>
      <c r="F62" s="8"/>
      <c r="G62" s="8" t="s">
        <v>1103</v>
      </c>
      <c r="H62" s="8" t="s">
        <v>35</v>
      </c>
      <c r="I62" s="8" t="s">
        <v>1444</v>
      </c>
      <c r="J62" s="8"/>
      <c r="K62" s="8" t="s">
        <v>163</v>
      </c>
      <c r="L62" s="41">
        <v>1</v>
      </c>
      <c r="M62" s="8" t="s">
        <v>66</v>
      </c>
      <c r="N62" s="8">
        <v>4</v>
      </c>
      <c r="O62" s="8" t="s">
        <v>39</v>
      </c>
      <c r="P62" s="8" t="s">
        <v>1177</v>
      </c>
      <c r="Q62" s="8" t="s">
        <v>54</v>
      </c>
      <c r="R62" s="8">
        <v>0</v>
      </c>
      <c r="S62" s="8" t="s">
        <v>41</v>
      </c>
      <c r="T62" s="37">
        <v>6000000</v>
      </c>
      <c r="U62" s="5">
        <f t="shared" si="2"/>
        <v>24000000</v>
      </c>
      <c r="V62" s="52">
        <f t="shared" si="3"/>
        <v>24000000</v>
      </c>
      <c r="W62" s="18" t="s">
        <v>42</v>
      </c>
      <c r="X62" s="5" t="s">
        <v>43</v>
      </c>
      <c r="Y62" s="8" t="s">
        <v>642</v>
      </c>
      <c r="Z62" s="8">
        <v>511111150</v>
      </c>
      <c r="AA62" s="8" t="s">
        <v>643</v>
      </c>
      <c r="AB62" s="8"/>
      <c r="AC62" s="8" t="s">
        <v>337</v>
      </c>
      <c r="AD62" s="8" t="s">
        <v>450</v>
      </c>
      <c r="AE62" s="8" t="s">
        <v>399</v>
      </c>
      <c r="AF62" s="18"/>
      <c r="AG62" s="18"/>
    </row>
    <row r="63" spans="1:33" s="35" customFormat="1" ht="82.5" x14ac:dyDescent="0.25">
      <c r="A63" s="18" t="s">
        <v>132</v>
      </c>
      <c r="B63" s="8" t="s">
        <v>133</v>
      </c>
      <c r="C63" s="34">
        <v>77</v>
      </c>
      <c r="D63" s="8" t="s">
        <v>134</v>
      </c>
      <c r="E63" s="8"/>
      <c r="F63" s="8"/>
      <c r="G63" s="8" t="s">
        <v>646</v>
      </c>
      <c r="H63" s="8" t="s">
        <v>35</v>
      </c>
      <c r="I63" s="59" t="s">
        <v>1435</v>
      </c>
      <c r="J63" s="8" t="s">
        <v>135</v>
      </c>
      <c r="K63" s="18" t="s">
        <v>37</v>
      </c>
      <c r="L63" s="43">
        <v>1</v>
      </c>
      <c r="M63" s="18" t="s">
        <v>66</v>
      </c>
      <c r="N63" s="8">
        <v>4</v>
      </c>
      <c r="O63" s="8" t="s">
        <v>39</v>
      </c>
      <c r="P63" s="8" t="s">
        <v>1177</v>
      </c>
      <c r="Q63" s="8" t="s">
        <v>54</v>
      </c>
      <c r="R63" s="8">
        <v>0</v>
      </c>
      <c r="S63" s="8" t="s">
        <v>72</v>
      </c>
      <c r="T63" s="36">
        <v>10500000</v>
      </c>
      <c r="U63" s="5">
        <f t="shared" ref="U63:U109" si="4">T63*N63</f>
        <v>42000000</v>
      </c>
      <c r="V63" s="5">
        <f t="shared" ref="V63:V101" si="5">+U63</f>
        <v>42000000</v>
      </c>
      <c r="W63" s="18" t="s">
        <v>42</v>
      </c>
      <c r="X63" s="5" t="s">
        <v>43</v>
      </c>
      <c r="Y63" s="8" t="s">
        <v>140</v>
      </c>
      <c r="Z63" s="8">
        <v>5111150</v>
      </c>
      <c r="AA63" s="8" t="s">
        <v>141</v>
      </c>
      <c r="AB63" s="8"/>
      <c r="AC63" s="8" t="s">
        <v>133</v>
      </c>
      <c r="AD63" s="8" t="s">
        <v>986</v>
      </c>
      <c r="AE63" s="8" t="s">
        <v>399</v>
      </c>
      <c r="AF63" s="18"/>
      <c r="AG63" s="18"/>
    </row>
    <row r="64" spans="1:33" s="35" customFormat="1" ht="99" x14ac:dyDescent="0.25">
      <c r="A64" s="18" t="s">
        <v>748</v>
      </c>
      <c r="B64" s="8" t="s">
        <v>133</v>
      </c>
      <c r="C64" s="34">
        <v>78</v>
      </c>
      <c r="D64" s="8" t="s">
        <v>134</v>
      </c>
      <c r="E64" s="8"/>
      <c r="F64" s="8"/>
      <c r="G64" s="8" t="s">
        <v>647</v>
      </c>
      <c r="H64" s="8" t="s">
        <v>35</v>
      </c>
      <c r="I64" s="59" t="s">
        <v>1437</v>
      </c>
      <c r="J64" s="8" t="s">
        <v>648</v>
      </c>
      <c r="K64" s="18" t="s">
        <v>37</v>
      </c>
      <c r="L64" s="43">
        <v>1</v>
      </c>
      <c r="M64" s="18" t="s">
        <v>66</v>
      </c>
      <c r="N64" s="8">
        <v>4</v>
      </c>
      <c r="O64" s="8" t="s">
        <v>39</v>
      </c>
      <c r="P64" s="8" t="s">
        <v>1177</v>
      </c>
      <c r="Q64" s="8" t="s">
        <v>54</v>
      </c>
      <c r="R64" s="8">
        <v>0</v>
      </c>
      <c r="S64" s="8" t="s">
        <v>72</v>
      </c>
      <c r="T64" s="36">
        <v>12000000</v>
      </c>
      <c r="U64" s="5">
        <f t="shared" si="4"/>
        <v>48000000</v>
      </c>
      <c r="V64" s="5">
        <f t="shared" si="5"/>
        <v>48000000</v>
      </c>
      <c r="W64" s="18" t="s">
        <v>42</v>
      </c>
      <c r="X64" s="5" t="s">
        <v>43</v>
      </c>
      <c r="Y64" s="8" t="s">
        <v>140</v>
      </c>
      <c r="Z64" s="8">
        <v>5111167</v>
      </c>
      <c r="AA64" s="8" t="s">
        <v>141</v>
      </c>
      <c r="AB64" s="8"/>
      <c r="AC64" s="8" t="s">
        <v>133</v>
      </c>
      <c r="AD64" s="8" t="s">
        <v>986</v>
      </c>
      <c r="AE64" s="8" t="s">
        <v>399</v>
      </c>
      <c r="AF64" s="18"/>
      <c r="AG64" s="18"/>
    </row>
    <row r="65" spans="1:33" s="35" customFormat="1" ht="82.5" x14ac:dyDescent="0.25">
      <c r="A65" s="18" t="s">
        <v>749</v>
      </c>
      <c r="B65" s="8" t="s">
        <v>133</v>
      </c>
      <c r="C65" s="34">
        <v>79</v>
      </c>
      <c r="D65" s="8">
        <v>80161500</v>
      </c>
      <c r="E65" s="8"/>
      <c r="F65" s="8"/>
      <c r="G65" s="8" t="s">
        <v>649</v>
      </c>
      <c r="H65" s="8" t="s">
        <v>35</v>
      </c>
      <c r="I65" s="8" t="s">
        <v>1433</v>
      </c>
      <c r="J65" s="8" t="s">
        <v>139</v>
      </c>
      <c r="K65" s="18" t="s">
        <v>37</v>
      </c>
      <c r="L65" s="43">
        <v>1</v>
      </c>
      <c r="M65" s="18" t="s">
        <v>66</v>
      </c>
      <c r="N65" s="8">
        <v>4</v>
      </c>
      <c r="O65" s="8" t="s">
        <v>39</v>
      </c>
      <c r="P65" s="8" t="s">
        <v>1177</v>
      </c>
      <c r="Q65" s="8" t="s">
        <v>54</v>
      </c>
      <c r="R65" s="8">
        <v>0</v>
      </c>
      <c r="S65" s="8" t="s">
        <v>72</v>
      </c>
      <c r="T65" s="36">
        <v>8500000</v>
      </c>
      <c r="U65" s="5">
        <f t="shared" si="4"/>
        <v>34000000</v>
      </c>
      <c r="V65" s="5">
        <f t="shared" si="5"/>
        <v>34000000</v>
      </c>
      <c r="W65" s="18" t="s">
        <v>42</v>
      </c>
      <c r="X65" s="5" t="s">
        <v>43</v>
      </c>
      <c r="Y65" s="8" t="s">
        <v>140</v>
      </c>
      <c r="Z65" s="8">
        <v>5111168</v>
      </c>
      <c r="AA65" s="8" t="s">
        <v>141</v>
      </c>
      <c r="AB65" s="8"/>
      <c r="AC65" s="8" t="s">
        <v>133</v>
      </c>
      <c r="AD65" s="8" t="s">
        <v>986</v>
      </c>
      <c r="AE65" s="8" t="s">
        <v>399</v>
      </c>
      <c r="AF65" s="18"/>
      <c r="AG65" s="18"/>
    </row>
    <row r="66" spans="1:33" s="35" customFormat="1" ht="115.5" x14ac:dyDescent="0.25">
      <c r="A66" s="18" t="s">
        <v>750</v>
      </c>
      <c r="B66" s="8" t="s">
        <v>133</v>
      </c>
      <c r="C66" s="34">
        <v>80</v>
      </c>
      <c r="D66" s="8" t="s">
        <v>142</v>
      </c>
      <c r="E66" s="8"/>
      <c r="F66" s="8"/>
      <c r="G66" s="8" t="s">
        <v>650</v>
      </c>
      <c r="H66" s="8" t="s">
        <v>35</v>
      </c>
      <c r="I66" s="59" t="s">
        <v>1435</v>
      </c>
      <c r="J66" s="8" t="s">
        <v>651</v>
      </c>
      <c r="K66" s="18" t="s">
        <v>37</v>
      </c>
      <c r="L66" s="43">
        <v>1</v>
      </c>
      <c r="M66" s="18" t="s">
        <v>66</v>
      </c>
      <c r="N66" s="8">
        <v>4</v>
      </c>
      <c r="O66" s="8" t="s">
        <v>39</v>
      </c>
      <c r="P66" s="8" t="s">
        <v>1177</v>
      </c>
      <c r="Q66" s="8" t="s">
        <v>54</v>
      </c>
      <c r="R66" s="8">
        <v>0</v>
      </c>
      <c r="S66" s="8" t="s">
        <v>72</v>
      </c>
      <c r="T66" s="36">
        <v>10500000</v>
      </c>
      <c r="U66" s="5">
        <f t="shared" si="4"/>
        <v>42000000</v>
      </c>
      <c r="V66" s="5">
        <f t="shared" si="5"/>
        <v>42000000</v>
      </c>
      <c r="W66" s="18" t="s">
        <v>42</v>
      </c>
      <c r="X66" s="5" t="s">
        <v>43</v>
      </c>
      <c r="Y66" s="8" t="s">
        <v>144</v>
      </c>
      <c r="Z66" s="8">
        <v>5111150</v>
      </c>
      <c r="AA66" s="8" t="s">
        <v>145</v>
      </c>
      <c r="AB66" s="8"/>
      <c r="AC66" s="8" t="s">
        <v>133</v>
      </c>
      <c r="AD66" s="8" t="s">
        <v>986</v>
      </c>
      <c r="AE66" s="8" t="s">
        <v>399</v>
      </c>
      <c r="AF66" s="18"/>
      <c r="AG66" s="18"/>
    </row>
    <row r="67" spans="1:33" s="35" customFormat="1" ht="82.5" x14ac:dyDescent="0.25">
      <c r="A67" s="18" t="s">
        <v>751</v>
      </c>
      <c r="B67" s="8" t="s">
        <v>133</v>
      </c>
      <c r="C67" s="34">
        <v>81</v>
      </c>
      <c r="D67" s="8" t="s">
        <v>1060</v>
      </c>
      <c r="E67" s="8"/>
      <c r="F67" s="8"/>
      <c r="G67" s="8" t="s">
        <v>652</v>
      </c>
      <c r="H67" s="8" t="s">
        <v>35</v>
      </c>
      <c r="I67" s="59" t="s">
        <v>1436</v>
      </c>
      <c r="J67" s="8" t="s">
        <v>653</v>
      </c>
      <c r="K67" s="18" t="s">
        <v>37</v>
      </c>
      <c r="L67" s="43">
        <v>1</v>
      </c>
      <c r="M67" s="18" t="s">
        <v>66</v>
      </c>
      <c r="N67" s="8">
        <v>4</v>
      </c>
      <c r="O67" s="8" t="s">
        <v>39</v>
      </c>
      <c r="P67" s="8" t="s">
        <v>1177</v>
      </c>
      <c r="Q67" s="8" t="s">
        <v>54</v>
      </c>
      <c r="R67" s="8">
        <v>0</v>
      </c>
      <c r="S67" s="8" t="s">
        <v>72</v>
      </c>
      <c r="T67" s="36">
        <v>11000000</v>
      </c>
      <c r="U67" s="5">
        <f t="shared" si="4"/>
        <v>44000000</v>
      </c>
      <c r="V67" s="5">
        <f t="shared" si="5"/>
        <v>44000000</v>
      </c>
      <c r="W67" s="18" t="s">
        <v>42</v>
      </c>
      <c r="X67" s="5" t="s">
        <v>43</v>
      </c>
      <c r="Y67" s="8" t="s">
        <v>140</v>
      </c>
      <c r="Z67" s="8">
        <v>5111151</v>
      </c>
      <c r="AA67" s="8" t="s">
        <v>141</v>
      </c>
      <c r="AB67" s="8"/>
      <c r="AC67" s="8" t="s">
        <v>133</v>
      </c>
      <c r="AD67" s="8" t="s">
        <v>986</v>
      </c>
      <c r="AE67" s="8" t="s">
        <v>399</v>
      </c>
      <c r="AF67" s="18"/>
      <c r="AG67" s="18"/>
    </row>
    <row r="68" spans="1:33" s="35" customFormat="1" ht="82.5" x14ac:dyDescent="0.25">
      <c r="A68" s="18" t="s">
        <v>752</v>
      </c>
      <c r="B68" s="8" t="s">
        <v>133</v>
      </c>
      <c r="C68" s="34">
        <v>82</v>
      </c>
      <c r="D68" s="8" t="s">
        <v>1165</v>
      </c>
      <c r="E68" s="8"/>
      <c r="F68" s="8"/>
      <c r="G68" s="8" t="s">
        <v>654</v>
      </c>
      <c r="H68" s="8" t="s">
        <v>35</v>
      </c>
      <c r="I68" s="59" t="s">
        <v>1436</v>
      </c>
      <c r="J68" s="8" t="s">
        <v>655</v>
      </c>
      <c r="K68" s="18" t="s">
        <v>37</v>
      </c>
      <c r="L68" s="43">
        <v>1</v>
      </c>
      <c r="M68" s="18" t="s">
        <v>66</v>
      </c>
      <c r="N68" s="8">
        <v>4</v>
      </c>
      <c r="O68" s="8" t="s">
        <v>39</v>
      </c>
      <c r="P68" s="8" t="s">
        <v>1177</v>
      </c>
      <c r="Q68" s="8" t="s">
        <v>54</v>
      </c>
      <c r="R68" s="8">
        <v>0</v>
      </c>
      <c r="S68" s="8" t="s">
        <v>72</v>
      </c>
      <c r="T68" s="36">
        <v>11000000</v>
      </c>
      <c r="U68" s="5">
        <f t="shared" si="4"/>
        <v>44000000</v>
      </c>
      <c r="V68" s="5">
        <f t="shared" si="5"/>
        <v>44000000</v>
      </c>
      <c r="W68" s="18" t="s">
        <v>42</v>
      </c>
      <c r="X68" s="5" t="s">
        <v>43</v>
      </c>
      <c r="Y68" s="8" t="s">
        <v>140</v>
      </c>
      <c r="Z68" s="8">
        <v>5111152</v>
      </c>
      <c r="AA68" s="8" t="s">
        <v>141</v>
      </c>
      <c r="AB68" s="8"/>
      <c r="AC68" s="8" t="s">
        <v>133</v>
      </c>
      <c r="AD68" s="8" t="s">
        <v>986</v>
      </c>
      <c r="AE68" s="8" t="s">
        <v>399</v>
      </c>
      <c r="AF68" s="18"/>
      <c r="AG68" s="18"/>
    </row>
    <row r="69" spans="1:33" s="35" customFormat="1" ht="82.5" x14ac:dyDescent="0.25">
      <c r="A69" s="18" t="s">
        <v>753</v>
      </c>
      <c r="B69" s="8" t="s">
        <v>133</v>
      </c>
      <c r="C69" s="34">
        <v>83</v>
      </c>
      <c r="D69" s="8" t="s">
        <v>1165</v>
      </c>
      <c r="E69" s="8"/>
      <c r="F69" s="8"/>
      <c r="G69" s="8" t="s">
        <v>656</v>
      </c>
      <c r="H69" s="8" t="s">
        <v>35</v>
      </c>
      <c r="I69" s="59" t="s">
        <v>1436</v>
      </c>
      <c r="J69" s="8" t="s">
        <v>657</v>
      </c>
      <c r="K69" s="18" t="s">
        <v>37</v>
      </c>
      <c r="L69" s="43">
        <v>1</v>
      </c>
      <c r="M69" s="18" t="s">
        <v>66</v>
      </c>
      <c r="N69" s="8">
        <v>4</v>
      </c>
      <c r="O69" s="8" t="s">
        <v>39</v>
      </c>
      <c r="P69" s="8" t="s">
        <v>1177</v>
      </c>
      <c r="Q69" s="8" t="s">
        <v>54</v>
      </c>
      <c r="R69" s="8">
        <v>0</v>
      </c>
      <c r="S69" s="8" t="s">
        <v>72</v>
      </c>
      <c r="T69" s="36">
        <v>11000000</v>
      </c>
      <c r="U69" s="5">
        <f t="shared" si="4"/>
        <v>44000000</v>
      </c>
      <c r="V69" s="5">
        <f t="shared" si="5"/>
        <v>44000000</v>
      </c>
      <c r="W69" s="18" t="s">
        <v>42</v>
      </c>
      <c r="X69" s="5" t="s">
        <v>43</v>
      </c>
      <c r="Y69" s="8" t="s">
        <v>140</v>
      </c>
      <c r="Z69" s="8">
        <v>5111153</v>
      </c>
      <c r="AA69" s="8" t="s">
        <v>141</v>
      </c>
      <c r="AB69" s="8"/>
      <c r="AC69" s="8" t="s">
        <v>133</v>
      </c>
      <c r="AD69" s="8" t="s">
        <v>986</v>
      </c>
      <c r="AE69" s="8" t="s">
        <v>399</v>
      </c>
      <c r="AF69" s="18"/>
      <c r="AG69" s="18"/>
    </row>
    <row r="70" spans="1:33" s="35" customFormat="1" ht="82.5" x14ac:dyDescent="0.25">
      <c r="A70" s="18" t="s">
        <v>754</v>
      </c>
      <c r="B70" s="8" t="s">
        <v>133</v>
      </c>
      <c r="C70" s="34">
        <v>84</v>
      </c>
      <c r="D70" s="8" t="s">
        <v>148</v>
      </c>
      <c r="E70" s="8"/>
      <c r="F70" s="8"/>
      <c r="G70" s="8" t="s">
        <v>658</v>
      </c>
      <c r="H70" s="8" t="s">
        <v>35</v>
      </c>
      <c r="I70" s="8" t="s">
        <v>1445</v>
      </c>
      <c r="J70" s="8" t="s">
        <v>659</v>
      </c>
      <c r="K70" s="18" t="s">
        <v>37</v>
      </c>
      <c r="L70" s="43">
        <v>1</v>
      </c>
      <c r="M70" s="18" t="s">
        <v>66</v>
      </c>
      <c r="N70" s="8">
        <v>4</v>
      </c>
      <c r="O70" s="8" t="s">
        <v>39</v>
      </c>
      <c r="P70" s="8" t="s">
        <v>1177</v>
      </c>
      <c r="Q70" s="8" t="s">
        <v>54</v>
      </c>
      <c r="R70" s="8">
        <v>0</v>
      </c>
      <c r="S70" s="8" t="s">
        <v>72</v>
      </c>
      <c r="T70" s="36">
        <v>7000000</v>
      </c>
      <c r="U70" s="5">
        <f t="shared" si="4"/>
        <v>28000000</v>
      </c>
      <c r="V70" s="5">
        <f t="shared" si="5"/>
        <v>28000000</v>
      </c>
      <c r="W70" s="18" t="s">
        <v>42</v>
      </c>
      <c r="X70" s="5" t="s">
        <v>43</v>
      </c>
      <c r="Y70" s="8" t="s">
        <v>140</v>
      </c>
      <c r="Z70" s="8">
        <v>5111154</v>
      </c>
      <c r="AA70" s="8" t="s">
        <v>141</v>
      </c>
      <c r="AB70" s="8"/>
      <c r="AC70" s="8" t="s">
        <v>133</v>
      </c>
      <c r="AD70" s="8" t="s">
        <v>986</v>
      </c>
      <c r="AE70" s="8" t="s">
        <v>399</v>
      </c>
      <c r="AF70" s="18"/>
      <c r="AG70" s="18"/>
    </row>
    <row r="71" spans="1:33" s="35" customFormat="1" ht="99" x14ac:dyDescent="0.25">
      <c r="A71" s="18" t="s">
        <v>755</v>
      </c>
      <c r="B71" s="8" t="s">
        <v>133</v>
      </c>
      <c r="C71" s="34">
        <v>85</v>
      </c>
      <c r="D71" s="8" t="s">
        <v>148</v>
      </c>
      <c r="E71" s="8"/>
      <c r="F71" s="8"/>
      <c r="G71" s="8" t="s">
        <v>660</v>
      </c>
      <c r="H71" s="8" t="s">
        <v>35</v>
      </c>
      <c r="I71" s="59" t="s">
        <v>1436</v>
      </c>
      <c r="J71" s="8" t="s">
        <v>661</v>
      </c>
      <c r="K71" s="18" t="s">
        <v>37</v>
      </c>
      <c r="L71" s="43">
        <v>1</v>
      </c>
      <c r="M71" s="18" t="s">
        <v>66</v>
      </c>
      <c r="N71" s="8">
        <v>4</v>
      </c>
      <c r="O71" s="8" t="s">
        <v>39</v>
      </c>
      <c r="P71" s="8" t="s">
        <v>1177</v>
      </c>
      <c r="Q71" s="8" t="s">
        <v>54</v>
      </c>
      <c r="R71" s="8">
        <v>0</v>
      </c>
      <c r="S71" s="8" t="s">
        <v>72</v>
      </c>
      <c r="T71" s="36">
        <v>11000000</v>
      </c>
      <c r="U71" s="5">
        <f t="shared" si="4"/>
        <v>44000000</v>
      </c>
      <c r="V71" s="5">
        <f t="shared" si="5"/>
        <v>44000000</v>
      </c>
      <c r="W71" s="18" t="s">
        <v>42</v>
      </c>
      <c r="X71" s="5" t="s">
        <v>43</v>
      </c>
      <c r="Y71" s="8" t="s">
        <v>140</v>
      </c>
      <c r="Z71" s="8">
        <v>5111155</v>
      </c>
      <c r="AA71" s="8" t="s">
        <v>141</v>
      </c>
      <c r="AB71" s="8"/>
      <c r="AC71" s="8" t="s">
        <v>133</v>
      </c>
      <c r="AD71" s="8" t="s">
        <v>986</v>
      </c>
      <c r="AE71" s="8" t="s">
        <v>399</v>
      </c>
      <c r="AF71" s="18"/>
      <c r="AG71" s="18"/>
    </row>
    <row r="72" spans="1:33" s="35" customFormat="1" ht="99" x14ac:dyDescent="0.25">
      <c r="A72" s="18" t="s">
        <v>756</v>
      </c>
      <c r="B72" s="8" t="s">
        <v>133</v>
      </c>
      <c r="C72" s="34">
        <v>86</v>
      </c>
      <c r="D72" s="8" t="s">
        <v>148</v>
      </c>
      <c r="E72" s="8"/>
      <c r="F72" s="8"/>
      <c r="G72" s="8" t="s">
        <v>662</v>
      </c>
      <c r="H72" s="8" t="s">
        <v>35</v>
      </c>
      <c r="I72" s="8" t="s">
        <v>1433</v>
      </c>
      <c r="J72" s="8" t="s">
        <v>663</v>
      </c>
      <c r="K72" s="18" t="s">
        <v>37</v>
      </c>
      <c r="L72" s="43">
        <v>1</v>
      </c>
      <c r="M72" s="18" t="s">
        <v>66</v>
      </c>
      <c r="N72" s="8">
        <v>4</v>
      </c>
      <c r="O72" s="8" t="s">
        <v>39</v>
      </c>
      <c r="P72" s="8" t="s">
        <v>1177</v>
      </c>
      <c r="Q72" s="8" t="s">
        <v>54</v>
      </c>
      <c r="R72" s="8">
        <v>0</v>
      </c>
      <c r="S72" s="8" t="s">
        <v>72</v>
      </c>
      <c r="T72" s="36">
        <v>8500000</v>
      </c>
      <c r="U72" s="5">
        <f t="shared" si="4"/>
        <v>34000000</v>
      </c>
      <c r="V72" s="5">
        <f t="shared" si="5"/>
        <v>34000000</v>
      </c>
      <c r="W72" s="18" t="s">
        <v>42</v>
      </c>
      <c r="X72" s="5" t="s">
        <v>43</v>
      </c>
      <c r="Y72" s="8" t="s">
        <v>140</v>
      </c>
      <c r="Z72" s="8">
        <v>5111156</v>
      </c>
      <c r="AA72" s="8" t="s">
        <v>141</v>
      </c>
      <c r="AB72" s="8"/>
      <c r="AC72" s="8" t="s">
        <v>133</v>
      </c>
      <c r="AD72" s="8" t="s">
        <v>986</v>
      </c>
      <c r="AE72" s="8" t="s">
        <v>399</v>
      </c>
      <c r="AF72" s="18"/>
      <c r="AG72" s="18"/>
    </row>
    <row r="73" spans="1:33" s="35" customFormat="1" ht="115.5" x14ac:dyDescent="0.25">
      <c r="A73" s="18" t="s">
        <v>757</v>
      </c>
      <c r="B73" s="8" t="s">
        <v>133</v>
      </c>
      <c r="C73" s="34">
        <v>87</v>
      </c>
      <c r="D73" s="8">
        <v>81111504</v>
      </c>
      <c r="E73" s="8"/>
      <c r="F73" s="8"/>
      <c r="G73" s="8" t="s">
        <v>664</v>
      </c>
      <c r="H73" s="8" t="s">
        <v>35</v>
      </c>
      <c r="I73" s="59" t="s">
        <v>1435</v>
      </c>
      <c r="J73" s="8" t="s">
        <v>285</v>
      </c>
      <c r="K73" s="18" t="s">
        <v>37</v>
      </c>
      <c r="L73" s="43">
        <v>1</v>
      </c>
      <c r="M73" s="18" t="s">
        <v>66</v>
      </c>
      <c r="N73" s="8">
        <v>4</v>
      </c>
      <c r="O73" s="8" t="s">
        <v>39</v>
      </c>
      <c r="P73" s="8" t="s">
        <v>1177</v>
      </c>
      <c r="Q73" s="8" t="s">
        <v>54</v>
      </c>
      <c r="R73" s="8">
        <v>0</v>
      </c>
      <c r="S73" s="8" t="s">
        <v>72</v>
      </c>
      <c r="T73" s="36">
        <v>10500000</v>
      </c>
      <c r="U73" s="5">
        <f t="shared" si="4"/>
        <v>42000000</v>
      </c>
      <c r="V73" s="5">
        <f t="shared" si="5"/>
        <v>42000000</v>
      </c>
      <c r="W73" s="18" t="s">
        <v>42</v>
      </c>
      <c r="X73" s="5" t="s">
        <v>43</v>
      </c>
      <c r="Y73" s="8" t="s">
        <v>140</v>
      </c>
      <c r="Z73" s="8">
        <v>5111166</v>
      </c>
      <c r="AA73" s="8" t="s">
        <v>141</v>
      </c>
      <c r="AB73" s="8"/>
      <c r="AC73" s="8" t="s">
        <v>133</v>
      </c>
      <c r="AD73" s="8" t="s">
        <v>986</v>
      </c>
      <c r="AE73" s="8" t="s">
        <v>399</v>
      </c>
      <c r="AF73" s="18"/>
      <c r="AG73" s="18"/>
    </row>
    <row r="74" spans="1:33" s="35" customFormat="1" ht="115.5" x14ac:dyDescent="0.25">
      <c r="A74" s="18" t="s">
        <v>758</v>
      </c>
      <c r="B74" s="8" t="s">
        <v>133</v>
      </c>
      <c r="C74" s="34">
        <v>88</v>
      </c>
      <c r="D74" s="8" t="s">
        <v>148</v>
      </c>
      <c r="E74" s="8"/>
      <c r="F74" s="8"/>
      <c r="G74" s="8" t="s">
        <v>665</v>
      </c>
      <c r="H74" s="8" t="s">
        <v>35</v>
      </c>
      <c r="I74" s="59" t="s">
        <v>1436</v>
      </c>
      <c r="J74" s="8" t="s">
        <v>666</v>
      </c>
      <c r="K74" s="18" t="s">
        <v>37</v>
      </c>
      <c r="L74" s="43">
        <v>1</v>
      </c>
      <c r="M74" s="18" t="s">
        <v>66</v>
      </c>
      <c r="N74" s="8">
        <v>4</v>
      </c>
      <c r="O74" s="8" t="s">
        <v>39</v>
      </c>
      <c r="P74" s="8" t="s">
        <v>1177</v>
      </c>
      <c r="Q74" s="8" t="s">
        <v>54</v>
      </c>
      <c r="R74" s="8">
        <v>0</v>
      </c>
      <c r="S74" s="8" t="s">
        <v>72</v>
      </c>
      <c r="T74" s="36">
        <v>11000000</v>
      </c>
      <c r="U74" s="5">
        <f t="shared" si="4"/>
        <v>44000000</v>
      </c>
      <c r="V74" s="5">
        <f t="shared" si="5"/>
        <v>44000000</v>
      </c>
      <c r="W74" s="18" t="s">
        <v>42</v>
      </c>
      <c r="X74" s="5" t="s">
        <v>43</v>
      </c>
      <c r="Y74" s="8" t="s">
        <v>140</v>
      </c>
      <c r="Z74" s="8">
        <v>5111169</v>
      </c>
      <c r="AA74" s="8" t="s">
        <v>141</v>
      </c>
      <c r="AB74" s="8"/>
      <c r="AC74" s="8" t="s">
        <v>133</v>
      </c>
      <c r="AD74" s="8" t="s">
        <v>986</v>
      </c>
      <c r="AE74" s="8" t="s">
        <v>399</v>
      </c>
      <c r="AF74" s="18"/>
      <c r="AG74" s="18"/>
    </row>
    <row r="75" spans="1:33" s="35" customFormat="1" ht="132" x14ac:dyDescent="0.25">
      <c r="A75" s="18" t="s">
        <v>759</v>
      </c>
      <c r="B75" s="8" t="s">
        <v>133</v>
      </c>
      <c r="C75" s="34">
        <v>89</v>
      </c>
      <c r="D75" s="8" t="s">
        <v>148</v>
      </c>
      <c r="E75" s="8"/>
      <c r="F75" s="8"/>
      <c r="G75" s="8" t="s">
        <v>667</v>
      </c>
      <c r="H75" s="8" t="s">
        <v>35</v>
      </c>
      <c r="I75" s="59" t="s">
        <v>1436</v>
      </c>
      <c r="J75" s="8" t="s">
        <v>668</v>
      </c>
      <c r="K75" s="18" t="s">
        <v>37</v>
      </c>
      <c r="L75" s="43">
        <v>1</v>
      </c>
      <c r="M75" s="18" t="s">
        <v>66</v>
      </c>
      <c r="N75" s="8">
        <v>4</v>
      </c>
      <c r="O75" s="8" t="s">
        <v>39</v>
      </c>
      <c r="P75" s="8" t="s">
        <v>1177</v>
      </c>
      <c r="Q75" s="8" t="s">
        <v>54</v>
      </c>
      <c r="R75" s="8">
        <v>0</v>
      </c>
      <c r="S75" s="8" t="s">
        <v>72</v>
      </c>
      <c r="T75" s="36">
        <v>11000000</v>
      </c>
      <c r="U75" s="5">
        <f t="shared" si="4"/>
        <v>44000000</v>
      </c>
      <c r="V75" s="5">
        <f t="shared" si="5"/>
        <v>44000000</v>
      </c>
      <c r="W75" s="18" t="s">
        <v>42</v>
      </c>
      <c r="X75" s="5" t="s">
        <v>43</v>
      </c>
      <c r="Y75" s="8" t="s">
        <v>140</v>
      </c>
      <c r="Z75" s="8">
        <v>5111170</v>
      </c>
      <c r="AA75" s="8" t="s">
        <v>141</v>
      </c>
      <c r="AB75" s="8"/>
      <c r="AC75" s="8" t="s">
        <v>133</v>
      </c>
      <c r="AD75" s="8" t="s">
        <v>986</v>
      </c>
      <c r="AE75" s="8" t="s">
        <v>399</v>
      </c>
      <c r="AF75" s="18"/>
      <c r="AG75" s="18"/>
    </row>
    <row r="76" spans="1:33" s="35" customFormat="1" ht="99" x14ac:dyDescent="0.25">
      <c r="A76" s="18" t="s">
        <v>760</v>
      </c>
      <c r="B76" s="8" t="s">
        <v>133</v>
      </c>
      <c r="C76" s="34">
        <v>90</v>
      </c>
      <c r="D76" s="8" t="s">
        <v>148</v>
      </c>
      <c r="E76" s="8"/>
      <c r="F76" s="8"/>
      <c r="G76" s="8" t="s">
        <v>669</v>
      </c>
      <c r="H76" s="8" t="s">
        <v>35</v>
      </c>
      <c r="I76" s="59" t="s">
        <v>1436</v>
      </c>
      <c r="J76" s="8" t="s">
        <v>670</v>
      </c>
      <c r="K76" s="18" t="s">
        <v>37</v>
      </c>
      <c r="L76" s="43">
        <v>1</v>
      </c>
      <c r="M76" s="18" t="s">
        <v>66</v>
      </c>
      <c r="N76" s="8">
        <v>4</v>
      </c>
      <c r="O76" s="8" t="s">
        <v>39</v>
      </c>
      <c r="P76" s="8" t="s">
        <v>1177</v>
      </c>
      <c r="Q76" s="8" t="s">
        <v>54</v>
      </c>
      <c r="R76" s="8">
        <v>0</v>
      </c>
      <c r="S76" s="8" t="s">
        <v>72</v>
      </c>
      <c r="T76" s="36">
        <v>11000000</v>
      </c>
      <c r="U76" s="5">
        <f t="shared" si="4"/>
        <v>44000000</v>
      </c>
      <c r="V76" s="5">
        <f t="shared" si="5"/>
        <v>44000000</v>
      </c>
      <c r="W76" s="18" t="s">
        <v>42</v>
      </c>
      <c r="X76" s="5" t="s">
        <v>43</v>
      </c>
      <c r="Y76" s="8" t="s">
        <v>140</v>
      </c>
      <c r="Z76" s="8">
        <v>5111171</v>
      </c>
      <c r="AA76" s="8" t="s">
        <v>141</v>
      </c>
      <c r="AB76" s="8"/>
      <c r="AC76" s="8" t="s">
        <v>133</v>
      </c>
      <c r="AD76" s="8" t="s">
        <v>986</v>
      </c>
      <c r="AE76" s="8" t="s">
        <v>399</v>
      </c>
      <c r="AF76" s="18"/>
      <c r="AG76" s="18"/>
    </row>
    <row r="77" spans="1:33" s="35" customFormat="1" ht="132" x14ac:dyDescent="0.25">
      <c r="A77" s="18" t="s">
        <v>761</v>
      </c>
      <c r="B77" s="8" t="s">
        <v>133</v>
      </c>
      <c r="C77" s="34">
        <v>91</v>
      </c>
      <c r="D77" s="8" t="s">
        <v>148</v>
      </c>
      <c r="E77" s="8"/>
      <c r="F77" s="8"/>
      <c r="G77" s="8" t="s">
        <v>671</v>
      </c>
      <c r="H77" s="8" t="s">
        <v>35</v>
      </c>
      <c r="I77" s="8" t="s">
        <v>1434</v>
      </c>
      <c r="J77" s="8" t="s">
        <v>672</v>
      </c>
      <c r="K77" s="18" t="s">
        <v>37</v>
      </c>
      <c r="L77" s="43">
        <v>1</v>
      </c>
      <c r="M77" s="18" t="s">
        <v>66</v>
      </c>
      <c r="N77" s="8">
        <v>4</v>
      </c>
      <c r="O77" s="8" t="s">
        <v>39</v>
      </c>
      <c r="P77" s="8" t="s">
        <v>1177</v>
      </c>
      <c r="Q77" s="8" t="s">
        <v>54</v>
      </c>
      <c r="R77" s="8">
        <v>0</v>
      </c>
      <c r="S77" s="8" t="s">
        <v>72</v>
      </c>
      <c r="T77" s="36">
        <v>9500000</v>
      </c>
      <c r="U77" s="5">
        <f t="shared" si="4"/>
        <v>38000000</v>
      </c>
      <c r="V77" s="5">
        <f t="shared" si="5"/>
        <v>38000000</v>
      </c>
      <c r="W77" s="18" t="s">
        <v>42</v>
      </c>
      <c r="X77" s="5" t="s">
        <v>43</v>
      </c>
      <c r="Y77" s="8" t="s">
        <v>140</v>
      </c>
      <c r="Z77" s="8">
        <v>5111172</v>
      </c>
      <c r="AA77" s="8" t="s">
        <v>141</v>
      </c>
      <c r="AB77" s="8"/>
      <c r="AC77" s="8" t="s">
        <v>133</v>
      </c>
      <c r="AD77" s="8" t="s">
        <v>986</v>
      </c>
      <c r="AE77" s="8" t="s">
        <v>399</v>
      </c>
      <c r="AF77" s="18"/>
      <c r="AG77" s="18"/>
    </row>
    <row r="78" spans="1:33" s="35" customFormat="1" ht="115.5" x14ac:dyDescent="0.25">
      <c r="A78" s="18" t="s">
        <v>762</v>
      </c>
      <c r="B78" s="8" t="s">
        <v>133</v>
      </c>
      <c r="C78" s="34">
        <v>92</v>
      </c>
      <c r="D78" s="8" t="s">
        <v>1166</v>
      </c>
      <c r="E78" s="8"/>
      <c r="F78" s="8"/>
      <c r="G78" s="8" t="s">
        <v>673</v>
      </c>
      <c r="H78" s="8" t="s">
        <v>35</v>
      </c>
      <c r="I78" s="8" t="s">
        <v>1434</v>
      </c>
      <c r="J78" s="8" t="s">
        <v>674</v>
      </c>
      <c r="K78" s="18" t="s">
        <v>37</v>
      </c>
      <c r="L78" s="43">
        <v>1</v>
      </c>
      <c r="M78" s="18" t="s">
        <v>66</v>
      </c>
      <c r="N78" s="8">
        <v>4</v>
      </c>
      <c r="O78" s="8" t="s">
        <v>39</v>
      </c>
      <c r="P78" s="8" t="s">
        <v>1177</v>
      </c>
      <c r="Q78" s="8" t="s">
        <v>54</v>
      </c>
      <c r="R78" s="8">
        <v>0</v>
      </c>
      <c r="S78" s="8" t="s">
        <v>72</v>
      </c>
      <c r="T78" s="36">
        <v>9500000</v>
      </c>
      <c r="U78" s="5">
        <f t="shared" si="4"/>
        <v>38000000</v>
      </c>
      <c r="V78" s="5">
        <f t="shared" si="5"/>
        <v>38000000</v>
      </c>
      <c r="W78" s="18" t="s">
        <v>42</v>
      </c>
      <c r="X78" s="5" t="s">
        <v>43</v>
      </c>
      <c r="Y78" s="8" t="s">
        <v>140</v>
      </c>
      <c r="Z78" s="8">
        <v>5111176</v>
      </c>
      <c r="AA78" s="8" t="s">
        <v>141</v>
      </c>
      <c r="AB78" s="8"/>
      <c r="AC78" s="8" t="s">
        <v>133</v>
      </c>
      <c r="AD78" s="8" t="s">
        <v>986</v>
      </c>
      <c r="AE78" s="8" t="s">
        <v>399</v>
      </c>
      <c r="AF78" s="18"/>
      <c r="AG78" s="18"/>
    </row>
    <row r="79" spans="1:33" s="35" customFormat="1" ht="99" x14ac:dyDescent="0.25">
      <c r="A79" s="18" t="s">
        <v>763</v>
      </c>
      <c r="B79" s="8" t="s">
        <v>133</v>
      </c>
      <c r="C79" s="34">
        <v>93</v>
      </c>
      <c r="D79" s="8" t="s">
        <v>1061</v>
      </c>
      <c r="E79" s="8"/>
      <c r="F79" s="8"/>
      <c r="G79" s="8" t="s">
        <v>675</v>
      </c>
      <c r="H79" s="8" t="s">
        <v>35</v>
      </c>
      <c r="I79" s="8" t="s">
        <v>1445</v>
      </c>
      <c r="J79" s="8" t="s">
        <v>676</v>
      </c>
      <c r="K79" s="18" t="s">
        <v>37</v>
      </c>
      <c r="L79" s="43">
        <v>1</v>
      </c>
      <c r="M79" s="18" t="s">
        <v>66</v>
      </c>
      <c r="N79" s="8">
        <v>4</v>
      </c>
      <c r="O79" s="8" t="s">
        <v>39</v>
      </c>
      <c r="P79" s="8" t="s">
        <v>1177</v>
      </c>
      <c r="Q79" s="8" t="s">
        <v>54</v>
      </c>
      <c r="R79" s="8">
        <v>0</v>
      </c>
      <c r="S79" s="8" t="s">
        <v>72</v>
      </c>
      <c r="T79" s="36">
        <v>7000000</v>
      </c>
      <c r="U79" s="5">
        <f t="shared" si="4"/>
        <v>28000000</v>
      </c>
      <c r="V79" s="5">
        <f t="shared" si="5"/>
        <v>28000000</v>
      </c>
      <c r="W79" s="18" t="s">
        <v>42</v>
      </c>
      <c r="X79" s="5" t="s">
        <v>43</v>
      </c>
      <c r="Y79" s="8" t="s">
        <v>140</v>
      </c>
      <c r="Z79" s="8">
        <v>5111183</v>
      </c>
      <c r="AA79" s="8" t="s">
        <v>141</v>
      </c>
      <c r="AB79" s="8"/>
      <c r="AC79" s="8" t="s">
        <v>133</v>
      </c>
      <c r="AD79" s="8" t="s">
        <v>986</v>
      </c>
      <c r="AE79" s="8" t="s">
        <v>399</v>
      </c>
      <c r="AF79" s="18"/>
      <c r="AG79" s="18"/>
    </row>
    <row r="80" spans="1:33" s="35" customFormat="1" ht="115.5" x14ac:dyDescent="0.25">
      <c r="A80" s="18" t="s">
        <v>764</v>
      </c>
      <c r="B80" s="8" t="s">
        <v>133</v>
      </c>
      <c r="C80" s="34">
        <v>94</v>
      </c>
      <c r="D80" s="8" t="s">
        <v>148</v>
      </c>
      <c r="E80" s="8"/>
      <c r="F80" s="8"/>
      <c r="G80" s="8" t="s">
        <v>677</v>
      </c>
      <c r="H80" s="8" t="s">
        <v>35</v>
      </c>
      <c r="I80" s="8" t="s">
        <v>1434</v>
      </c>
      <c r="J80" s="8" t="s">
        <v>678</v>
      </c>
      <c r="K80" s="18" t="s">
        <v>37</v>
      </c>
      <c r="L80" s="43">
        <v>1</v>
      </c>
      <c r="M80" s="18" t="s">
        <v>66</v>
      </c>
      <c r="N80" s="8">
        <v>4</v>
      </c>
      <c r="O80" s="8" t="s">
        <v>39</v>
      </c>
      <c r="P80" s="8" t="s">
        <v>1177</v>
      </c>
      <c r="Q80" s="8" t="s">
        <v>54</v>
      </c>
      <c r="R80" s="8">
        <v>0</v>
      </c>
      <c r="S80" s="8" t="s">
        <v>72</v>
      </c>
      <c r="T80" s="36">
        <v>9500000</v>
      </c>
      <c r="U80" s="5">
        <f t="shared" si="4"/>
        <v>38000000</v>
      </c>
      <c r="V80" s="5">
        <f t="shared" si="5"/>
        <v>38000000</v>
      </c>
      <c r="W80" s="18" t="s">
        <v>42</v>
      </c>
      <c r="X80" s="5" t="s">
        <v>43</v>
      </c>
      <c r="Y80" s="8" t="s">
        <v>140</v>
      </c>
      <c r="Z80" s="8">
        <v>5111186</v>
      </c>
      <c r="AA80" s="8" t="s">
        <v>141</v>
      </c>
      <c r="AB80" s="8"/>
      <c r="AC80" s="8" t="s">
        <v>133</v>
      </c>
      <c r="AD80" s="8" t="s">
        <v>986</v>
      </c>
      <c r="AE80" s="8" t="s">
        <v>399</v>
      </c>
      <c r="AF80" s="18"/>
      <c r="AG80" s="18"/>
    </row>
    <row r="81" spans="1:33" s="35" customFormat="1" ht="82.5" x14ac:dyDescent="0.25">
      <c r="A81" s="18" t="s">
        <v>765</v>
      </c>
      <c r="B81" s="8" t="s">
        <v>133</v>
      </c>
      <c r="C81" s="34">
        <v>95</v>
      </c>
      <c r="D81" s="8" t="s">
        <v>160</v>
      </c>
      <c r="E81" s="8"/>
      <c r="F81" s="8"/>
      <c r="G81" s="8" t="s">
        <v>679</v>
      </c>
      <c r="H81" s="8" t="s">
        <v>35</v>
      </c>
      <c r="I81" s="8" t="s">
        <v>1434</v>
      </c>
      <c r="J81" s="8" t="s">
        <v>680</v>
      </c>
      <c r="K81" s="18" t="s">
        <v>37</v>
      </c>
      <c r="L81" s="43">
        <v>1</v>
      </c>
      <c r="M81" s="18" t="s">
        <v>66</v>
      </c>
      <c r="N81" s="8">
        <v>4</v>
      </c>
      <c r="O81" s="8" t="s">
        <v>39</v>
      </c>
      <c r="P81" s="8" t="s">
        <v>1177</v>
      </c>
      <c r="Q81" s="8" t="s">
        <v>54</v>
      </c>
      <c r="R81" s="8">
        <v>0</v>
      </c>
      <c r="S81" s="8" t="s">
        <v>72</v>
      </c>
      <c r="T81" s="36">
        <v>9500000</v>
      </c>
      <c r="U81" s="5">
        <f t="shared" si="4"/>
        <v>38000000</v>
      </c>
      <c r="V81" s="5">
        <f t="shared" si="5"/>
        <v>38000000</v>
      </c>
      <c r="W81" s="18" t="s">
        <v>42</v>
      </c>
      <c r="X81" s="5" t="s">
        <v>43</v>
      </c>
      <c r="Y81" s="8" t="s">
        <v>140</v>
      </c>
      <c r="Z81" s="8">
        <v>5111157</v>
      </c>
      <c r="AA81" s="8" t="s">
        <v>141</v>
      </c>
      <c r="AB81" s="8"/>
      <c r="AC81" s="8" t="s">
        <v>133</v>
      </c>
      <c r="AD81" s="8" t="s">
        <v>986</v>
      </c>
      <c r="AE81" s="8" t="s">
        <v>399</v>
      </c>
      <c r="AF81" s="18"/>
      <c r="AG81" s="18"/>
    </row>
    <row r="82" spans="1:33" s="35" customFormat="1" ht="82.5" x14ac:dyDescent="0.25">
      <c r="A82" s="18" t="s">
        <v>766</v>
      </c>
      <c r="B82" s="8" t="s">
        <v>133</v>
      </c>
      <c r="C82" s="34">
        <v>96</v>
      </c>
      <c r="D82" s="8">
        <v>81111500</v>
      </c>
      <c r="E82" s="8"/>
      <c r="F82" s="8"/>
      <c r="G82" s="8" t="s">
        <v>681</v>
      </c>
      <c r="H82" s="8" t="s">
        <v>35</v>
      </c>
      <c r="I82" s="59" t="s">
        <v>1435</v>
      </c>
      <c r="J82" s="8" t="s">
        <v>682</v>
      </c>
      <c r="K82" s="18" t="s">
        <v>37</v>
      </c>
      <c r="L82" s="43">
        <v>1</v>
      </c>
      <c r="M82" s="18" t="s">
        <v>66</v>
      </c>
      <c r="N82" s="8">
        <v>4</v>
      </c>
      <c r="O82" s="8" t="s">
        <v>39</v>
      </c>
      <c r="P82" s="8" t="s">
        <v>1177</v>
      </c>
      <c r="Q82" s="8" t="s">
        <v>54</v>
      </c>
      <c r="R82" s="8">
        <v>0</v>
      </c>
      <c r="S82" s="8" t="s">
        <v>72</v>
      </c>
      <c r="T82" s="36">
        <v>10500000</v>
      </c>
      <c r="U82" s="5">
        <f t="shared" si="4"/>
        <v>42000000</v>
      </c>
      <c r="V82" s="5">
        <f t="shared" si="5"/>
        <v>42000000</v>
      </c>
      <c r="W82" s="18" t="s">
        <v>42</v>
      </c>
      <c r="X82" s="5" t="s">
        <v>43</v>
      </c>
      <c r="Y82" s="8" t="s">
        <v>140</v>
      </c>
      <c r="Z82" s="8">
        <v>5111160</v>
      </c>
      <c r="AA82" s="8" t="s">
        <v>141</v>
      </c>
      <c r="AB82" s="8"/>
      <c r="AC82" s="8" t="s">
        <v>133</v>
      </c>
      <c r="AD82" s="8" t="s">
        <v>986</v>
      </c>
      <c r="AE82" s="8" t="s">
        <v>399</v>
      </c>
      <c r="AF82" s="18"/>
      <c r="AG82" s="18"/>
    </row>
    <row r="83" spans="1:33" s="35" customFormat="1" ht="115.5" x14ac:dyDescent="0.25">
      <c r="A83" s="18" t="s">
        <v>767</v>
      </c>
      <c r="B83" s="8" t="s">
        <v>133</v>
      </c>
      <c r="C83" s="34">
        <v>97</v>
      </c>
      <c r="D83" s="8">
        <v>81111500</v>
      </c>
      <c r="E83" s="8"/>
      <c r="F83" s="8"/>
      <c r="G83" s="8" t="s">
        <v>683</v>
      </c>
      <c r="H83" s="8" t="s">
        <v>35</v>
      </c>
      <c r="I83" s="59" t="s">
        <v>1435</v>
      </c>
      <c r="J83" s="8" t="s">
        <v>684</v>
      </c>
      <c r="K83" s="18" t="s">
        <v>37</v>
      </c>
      <c r="L83" s="43">
        <v>1</v>
      </c>
      <c r="M83" s="18" t="s">
        <v>66</v>
      </c>
      <c r="N83" s="8">
        <v>4</v>
      </c>
      <c r="O83" s="8" t="s">
        <v>39</v>
      </c>
      <c r="P83" s="8" t="s">
        <v>1177</v>
      </c>
      <c r="Q83" s="8" t="s">
        <v>54</v>
      </c>
      <c r="R83" s="8">
        <v>0</v>
      </c>
      <c r="S83" s="8" t="s">
        <v>72</v>
      </c>
      <c r="T83" s="36">
        <v>10500000</v>
      </c>
      <c r="U83" s="5">
        <f t="shared" si="4"/>
        <v>42000000</v>
      </c>
      <c r="V83" s="5">
        <f t="shared" si="5"/>
        <v>42000000</v>
      </c>
      <c r="W83" s="18" t="s">
        <v>42</v>
      </c>
      <c r="X83" s="5" t="s">
        <v>43</v>
      </c>
      <c r="Y83" s="8" t="s">
        <v>140</v>
      </c>
      <c r="Z83" s="8">
        <v>5111161</v>
      </c>
      <c r="AA83" s="8" t="s">
        <v>141</v>
      </c>
      <c r="AB83" s="8"/>
      <c r="AC83" s="8" t="s">
        <v>133</v>
      </c>
      <c r="AD83" s="8" t="s">
        <v>986</v>
      </c>
      <c r="AE83" s="8" t="s">
        <v>399</v>
      </c>
      <c r="AF83" s="18"/>
      <c r="AG83" s="18"/>
    </row>
    <row r="84" spans="1:33" s="35" customFormat="1" ht="132" x14ac:dyDescent="0.25">
      <c r="A84" s="18" t="s">
        <v>768</v>
      </c>
      <c r="B84" s="8" t="s">
        <v>133</v>
      </c>
      <c r="C84" s="34">
        <v>98</v>
      </c>
      <c r="D84" s="8" t="s">
        <v>1047</v>
      </c>
      <c r="E84" s="8"/>
      <c r="F84" s="8"/>
      <c r="G84" s="8" t="s">
        <v>685</v>
      </c>
      <c r="H84" s="8" t="s">
        <v>35</v>
      </c>
      <c r="I84" s="8" t="s">
        <v>1433</v>
      </c>
      <c r="J84" s="8" t="s">
        <v>686</v>
      </c>
      <c r="K84" s="18" t="s">
        <v>37</v>
      </c>
      <c r="L84" s="43">
        <v>1</v>
      </c>
      <c r="M84" s="18" t="s">
        <v>66</v>
      </c>
      <c r="N84" s="8">
        <v>4</v>
      </c>
      <c r="O84" s="8" t="s">
        <v>39</v>
      </c>
      <c r="P84" s="8" t="s">
        <v>1177</v>
      </c>
      <c r="Q84" s="8" t="s">
        <v>54</v>
      </c>
      <c r="R84" s="8">
        <v>0</v>
      </c>
      <c r="S84" s="8" t="s">
        <v>72</v>
      </c>
      <c r="T84" s="36">
        <v>8500000</v>
      </c>
      <c r="U84" s="5">
        <f t="shared" si="4"/>
        <v>34000000</v>
      </c>
      <c r="V84" s="5">
        <f t="shared" si="5"/>
        <v>34000000</v>
      </c>
      <c r="W84" s="18" t="s">
        <v>42</v>
      </c>
      <c r="X84" s="5" t="s">
        <v>43</v>
      </c>
      <c r="Y84" s="8" t="s">
        <v>140</v>
      </c>
      <c r="Z84" s="8">
        <v>5111163</v>
      </c>
      <c r="AA84" s="8" t="s">
        <v>141</v>
      </c>
      <c r="AB84" s="8"/>
      <c r="AC84" s="8" t="s">
        <v>133</v>
      </c>
      <c r="AD84" s="8" t="s">
        <v>986</v>
      </c>
      <c r="AE84" s="8" t="s">
        <v>399</v>
      </c>
      <c r="AF84" s="18"/>
      <c r="AG84" s="18"/>
    </row>
    <row r="85" spans="1:33" s="35" customFormat="1" ht="115.5" x14ac:dyDescent="0.25">
      <c r="A85" s="18" t="s">
        <v>769</v>
      </c>
      <c r="B85" s="8" t="s">
        <v>133</v>
      </c>
      <c r="C85" s="34">
        <v>99</v>
      </c>
      <c r="D85" s="8">
        <v>81111504</v>
      </c>
      <c r="E85" s="8"/>
      <c r="F85" s="8"/>
      <c r="G85" s="8" t="s">
        <v>687</v>
      </c>
      <c r="H85" s="8" t="s">
        <v>35</v>
      </c>
      <c r="I85" s="59" t="s">
        <v>1435</v>
      </c>
      <c r="J85" s="8" t="s">
        <v>688</v>
      </c>
      <c r="K85" s="18" t="s">
        <v>37</v>
      </c>
      <c r="L85" s="43">
        <v>1</v>
      </c>
      <c r="M85" s="18" t="s">
        <v>66</v>
      </c>
      <c r="N85" s="8">
        <v>4</v>
      </c>
      <c r="O85" s="8" t="s">
        <v>39</v>
      </c>
      <c r="P85" s="8" t="s">
        <v>1177</v>
      </c>
      <c r="Q85" s="8" t="s">
        <v>54</v>
      </c>
      <c r="R85" s="8">
        <v>0</v>
      </c>
      <c r="S85" s="8" t="s">
        <v>72</v>
      </c>
      <c r="T85" s="36">
        <v>10500000</v>
      </c>
      <c r="U85" s="5">
        <f t="shared" si="4"/>
        <v>42000000</v>
      </c>
      <c r="V85" s="5">
        <f t="shared" si="5"/>
        <v>42000000</v>
      </c>
      <c r="W85" s="18" t="s">
        <v>42</v>
      </c>
      <c r="X85" s="5" t="s">
        <v>43</v>
      </c>
      <c r="Y85" s="8" t="s">
        <v>140</v>
      </c>
      <c r="Z85" s="8">
        <v>5111165</v>
      </c>
      <c r="AA85" s="8" t="s">
        <v>141</v>
      </c>
      <c r="AB85" s="8"/>
      <c r="AC85" s="8" t="s">
        <v>133</v>
      </c>
      <c r="AD85" s="8" t="s">
        <v>986</v>
      </c>
      <c r="AE85" s="8" t="s">
        <v>399</v>
      </c>
      <c r="AF85" s="18"/>
      <c r="AG85" s="18"/>
    </row>
    <row r="86" spans="1:33" s="35" customFormat="1" ht="115.5" x14ac:dyDescent="0.25">
      <c r="A86" s="18" t="s">
        <v>770</v>
      </c>
      <c r="B86" s="8" t="s">
        <v>133</v>
      </c>
      <c r="C86" s="34">
        <v>100</v>
      </c>
      <c r="D86" s="8" t="s">
        <v>148</v>
      </c>
      <c r="E86" s="8"/>
      <c r="F86" s="8"/>
      <c r="G86" s="8" t="s">
        <v>689</v>
      </c>
      <c r="H86" s="8" t="s">
        <v>35</v>
      </c>
      <c r="I86" s="59" t="s">
        <v>1436</v>
      </c>
      <c r="J86" s="8" t="s">
        <v>690</v>
      </c>
      <c r="K86" s="18" t="s">
        <v>37</v>
      </c>
      <c r="L86" s="43">
        <v>1</v>
      </c>
      <c r="M86" s="18" t="s">
        <v>66</v>
      </c>
      <c r="N86" s="8">
        <v>4</v>
      </c>
      <c r="O86" s="8" t="s">
        <v>39</v>
      </c>
      <c r="P86" s="8" t="s">
        <v>1177</v>
      </c>
      <c r="Q86" s="8" t="s">
        <v>54</v>
      </c>
      <c r="R86" s="8">
        <v>0</v>
      </c>
      <c r="S86" s="8" t="s">
        <v>72</v>
      </c>
      <c r="T86" s="36">
        <v>11000000</v>
      </c>
      <c r="U86" s="5">
        <f t="shared" si="4"/>
        <v>44000000</v>
      </c>
      <c r="V86" s="5">
        <f t="shared" si="5"/>
        <v>44000000</v>
      </c>
      <c r="W86" s="18" t="s">
        <v>42</v>
      </c>
      <c r="X86" s="5" t="s">
        <v>43</v>
      </c>
      <c r="Y86" s="8" t="s">
        <v>140</v>
      </c>
      <c r="Z86" s="8">
        <v>5111173</v>
      </c>
      <c r="AA86" s="8" t="s">
        <v>141</v>
      </c>
      <c r="AB86" s="8"/>
      <c r="AC86" s="8" t="s">
        <v>133</v>
      </c>
      <c r="AD86" s="8" t="s">
        <v>986</v>
      </c>
      <c r="AE86" s="8" t="s">
        <v>399</v>
      </c>
      <c r="AF86" s="18"/>
      <c r="AG86" s="18"/>
    </row>
    <row r="87" spans="1:33" s="35" customFormat="1" ht="115.5" x14ac:dyDescent="0.25">
      <c r="A87" s="18" t="s">
        <v>771</v>
      </c>
      <c r="B87" s="8" t="s">
        <v>133</v>
      </c>
      <c r="C87" s="34">
        <v>101</v>
      </c>
      <c r="D87" s="8" t="s">
        <v>148</v>
      </c>
      <c r="E87" s="8"/>
      <c r="F87" s="8"/>
      <c r="G87" s="8" t="s">
        <v>691</v>
      </c>
      <c r="H87" s="8" t="s">
        <v>35</v>
      </c>
      <c r="I87" s="8" t="s">
        <v>1445</v>
      </c>
      <c r="J87" s="8" t="s">
        <v>692</v>
      </c>
      <c r="K87" s="18" t="s">
        <v>37</v>
      </c>
      <c r="L87" s="43">
        <v>1</v>
      </c>
      <c r="M87" s="18" t="s">
        <v>66</v>
      </c>
      <c r="N87" s="8">
        <v>4</v>
      </c>
      <c r="O87" s="8" t="s">
        <v>39</v>
      </c>
      <c r="P87" s="8" t="s">
        <v>1177</v>
      </c>
      <c r="Q87" s="8" t="s">
        <v>54</v>
      </c>
      <c r="R87" s="8">
        <v>0</v>
      </c>
      <c r="S87" s="8" t="s">
        <v>72</v>
      </c>
      <c r="T87" s="36">
        <v>7000000</v>
      </c>
      <c r="U87" s="5">
        <f t="shared" si="4"/>
        <v>28000000</v>
      </c>
      <c r="V87" s="5">
        <f t="shared" si="5"/>
        <v>28000000</v>
      </c>
      <c r="W87" s="18" t="s">
        <v>42</v>
      </c>
      <c r="X87" s="5" t="s">
        <v>43</v>
      </c>
      <c r="Y87" s="8" t="s">
        <v>140</v>
      </c>
      <c r="Z87" s="8">
        <v>5111177</v>
      </c>
      <c r="AA87" s="8" t="s">
        <v>141</v>
      </c>
      <c r="AB87" s="8"/>
      <c r="AC87" s="8" t="s">
        <v>133</v>
      </c>
      <c r="AD87" s="8" t="s">
        <v>986</v>
      </c>
      <c r="AE87" s="8" t="s">
        <v>399</v>
      </c>
      <c r="AF87" s="18"/>
      <c r="AG87" s="18"/>
    </row>
    <row r="88" spans="1:33" s="35" customFormat="1" ht="115.5" x14ac:dyDescent="0.25">
      <c r="A88" s="18" t="s">
        <v>772</v>
      </c>
      <c r="B88" s="8" t="s">
        <v>133</v>
      </c>
      <c r="C88" s="34">
        <v>102</v>
      </c>
      <c r="D88" s="8" t="s">
        <v>148</v>
      </c>
      <c r="E88" s="8"/>
      <c r="F88" s="8"/>
      <c r="G88" s="8" t="s">
        <v>693</v>
      </c>
      <c r="H88" s="8" t="s">
        <v>35</v>
      </c>
      <c r="I88" s="59" t="s">
        <v>1435</v>
      </c>
      <c r="J88" s="8" t="s">
        <v>694</v>
      </c>
      <c r="K88" s="18" t="s">
        <v>37</v>
      </c>
      <c r="L88" s="43">
        <v>1</v>
      </c>
      <c r="M88" s="18" t="s">
        <v>66</v>
      </c>
      <c r="N88" s="8">
        <v>4</v>
      </c>
      <c r="O88" s="8" t="s">
        <v>39</v>
      </c>
      <c r="P88" s="8" t="s">
        <v>1177</v>
      </c>
      <c r="Q88" s="8" t="s">
        <v>54</v>
      </c>
      <c r="R88" s="8">
        <v>0</v>
      </c>
      <c r="S88" s="8" t="s">
        <v>72</v>
      </c>
      <c r="T88" s="36">
        <v>10500000</v>
      </c>
      <c r="U88" s="5">
        <f t="shared" si="4"/>
        <v>42000000</v>
      </c>
      <c r="V88" s="5">
        <f t="shared" si="5"/>
        <v>42000000</v>
      </c>
      <c r="W88" s="18" t="s">
        <v>42</v>
      </c>
      <c r="X88" s="5" t="s">
        <v>43</v>
      </c>
      <c r="Y88" s="8" t="s">
        <v>140</v>
      </c>
      <c r="Z88" s="8">
        <v>5111179</v>
      </c>
      <c r="AA88" s="8" t="s">
        <v>141</v>
      </c>
      <c r="AB88" s="8"/>
      <c r="AC88" s="8" t="s">
        <v>133</v>
      </c>
      <c r="AD88" s="8" t="s">
        <v>986</v>
      </c>
      <c r="AE88" s="8" t="s">
        <v>399</v>
      </c>
      <c r="AF88" s="18"/>
      <c r="AG88" s="18"/>
    </row>
    <row r="89" spans="1:33" s="35" customFormat="1" ht="115.5" x14ac:dyDescent="0.25">
      <c r="A89" s="18" t="s">
        <v>773</v>
      </c>
      <c r="B89" s="8" t="s">
        <v>133</v>
      </c>
      <c r="C89" s="34">
        <v>103</v>
      </c>
      <c r="D89" s="8" t="s">
        <v>1060</v>
      </c>
      <c r="E89" s="8"/>
      <c r="F89" s="8"/>
      <c r="G89" s="8" t="s">
        <v>695</v>
      </c>
      <c r="H89" s="8" t="s">
        <v>35</v>
      </c>
      <c r="I89" s="8" t="s">
        <v>1431</v>
      </c>
      <c r="J89" s="8" t="s">
        <v>696</v>
      </c>
      <c r="K89" s="18" t="s">
        <v>37</v>
      </c>
      <c r="L89" s="43">
        <v>1</v>
      </c>
      <c r="M89" s="18" t="s">
        <v>66</v>
      </c>
      <c r="N89" s="8">
        <v>4</v>
      </c>
      <c r="O89" s="8" t="s">
        <v>39</v>
      </c>
      <c r="P89" s="8" t="s">
        <v>1177</v>
      </c>
      <c r="Q89" s="8" t="s">
        <v>54</v>
      </c>
      <c r="R89" s="8">
        <v>0</v>
      </c>
      <c r="S89" s="8" t="s">
        <v>72</v>
      </c>
      <c r="T89" s="36">
        <v>7500000</v>
      </c>
      <c r="U89" s="5">
        <f t="shared" si="4"/>
        <v>30000000</v>
      </c>
      <c r="V89" s="5">
        <f t="shared" si="5"/>
        <v>30000000</v>
      </c>
      <c r="W89" s="18" t="s">
        <v>42</v>
      </c>
      <c r="X89" s="5" t="s">
        <v>43</v>
      </c>
      <c r="Y89" s="8" t="s">
        <v>140</v>
      </c>
      <c r="Z89" s="8">
        <v>5111182</v>
      </c>
      <c r="AA89" s="8" t="s">
        <v>141</v>
      </c>
      <c r="AB89" s="8"/>
      <c r="AC89" s="8" t="s">
        <v>133</v>
      </c>
      <c r="AD89" s="8" t="s">
        <v>986</v>
      </c>
      <c r="AE89" s="8" t="s">
        <v>399</v>
      </c>
      <c r="AF89" s="18"/>
      <c r="AG89" s="18"/>
    </row>
    <row r="90" spans="1:33" s="35" customFormat="1" ht="99" x14ac:dyDescent="0.25">
      <c r="A90" s="18" t="s">
        <v>774</v>
      </c>
      <c r="B90" s="8" t="s">
        <v>133</v>
      </c>
      <c r="C90" s="34">
        <v>104</v>
      </c>
      <c r="D90" s="8">
        <v>81111500</v>
      </c>
      <c r="E90" s="8"/>
      <c r="F90" s="8"/>
      <c r="G90" s="8" t="s">
        <v>697</v>
      </c>
      <c r="H90" s="8" t="s">
        <v>35</v>
      </c>
      <c r="I90" s="8" t="s">
        <v>1445</v>
      </c>
      <c r="J90" s="8" t="s">
        <v>698</v>
      </c>
      <c r="K90" s="18" t="s">
        <v>37</v>
      </c>
      <c r="L90" s="43">
        <v>1</v>
      </c>
      <c r="M90" s="18" t="s">
        <v>66</v>
      </c>
      <c r="N90" s="8">
        <v>4</v>
      </c>
      <c r="O90" s="8" t="s">
        <v>39</v>
      </c>
      <c r="P90" s="8" t="s">
        <v>1177</v>
      </c>
      <c r="Q90" s="8" t="s">
        <v>54</v>
      </c>
      <c r="R90" s="8">
        <v>0</v>
      </c>
      <c r="S90" s="8" t="s">
        <v>72</v>
      </c>
      <c r="T90" s="36">
        <v>7000000</v>
      </c>
      <c r="U90" s="5">
        <f t="shared" si="4"/>
        <v>28000000</v>
      </c>
      <c r="V90" s="5">
        <f t="shared" si="5"/>
        <v>28000000</v>
      </c>
      <c r="W90" s="18" t="s">
        <v>42</v>
      </c>
      <c r="X90" s="5" t="s">
        <v>43</v>
      </c>
      <c r="Y90" s="8" t="s">
        <v>140</v>
      </c>
      <c r="Z90" s="8">
        <v>5111187</v>
      </c>
      <c r="AA90" s="8" t="s">
        <v>141</v>
      </c>
      <c r="AB90" s="8"/>
      <c r="AC90" s="8" t="s">
        <v>133</v>
      </c>
      <c r="AD90" s="8" t="s">
        <v>986</v>
      </c>
      <c r="AE90" s="8" t="s">
        <v>399</v>
      </c>
      <c r="AF90" s="18"/>
      <c r="AG90" s="18"/>
    </row>
    <row r="91" spans="1:33" s="35" customFormat="1" ht="99" x14ac:dyDescent="0.25">
      <c r="A91" s="18" t="s">
        <v>775</v>
      </c>
      <c r="B91" s="8" t="s">
        <v>133</v>
      </c>
      <c r="C91" s="34">
        <v>105</v>
      </c>
      <c r="D91" s="8" t="s">
        <v>1062</v>
      </c>
      <c r="E91" s="8"/>
      <c r="F91" s="8"/>
      <c r="G91" s="8" t="s">
        <v>699</v>
      </c>
      <c r="H91" s="8" t="s">
        <v>35</v>
      </c>
      <c r="I91" s="8" t="s">
        <v>1423</v>
      </c>
      <c r="J91" s="8" t="s">
        <v>700</v>
      </c>
      <c r="K91" s="18" t="s">
        <v>37</v>
      </c>
      <c r="L91" s="43">
        <v>1</v>
      </c>
      <c r="M91" s="18" t="s">
        <v>66</v>
      </c>
      <c r="N91" s="8">
        <v>4</v>
      </c>
      <c r="O91" s="8" t="s">
        <v>39</v>
      </c>
      <c r="P91" s="8" t="s">
        <v>1177</v>
      </c>
      <c r="Q91" s="8" t="s">
        <v>54</v>
      </c>
      <c r="R91" s="8">
        <v>0</v>
      </c>
      <c r="S91" s="8" t="s">
        <v>72</v>
      </c>
      <c r="T91" s="36">
        <v>4000000</v>
      </c>
      <c r="U91" s="5">
        <f t="shared" si="4"/>
        <v>16000000</v>
      </c>
      <c r="V91" s="5">
        <f t="shared" si="5"/>
        <v>16000000</v>
      </c>
      <c r="W91" s="18" t="s">
        <v>42</v>
      </c>
      <c r="X91" s="5" t="s">
        <v>43</v>
      </c>
      <c r="Y91" s="8" t="s">
        <v>140</v>
      </c>
      <c r="Z91" s="8">
        <v>5111193</v>
      </c>
      <c r="AA91" s="8" t="s">
        <v>141</v>
      </c>
      <c r="AB91" s="8"/>
      <c r="AC91" s="8" t="s">
        <v>133</v>
      </c>
      <c r="AD91" s="8" t="s">
        <v>986</v>
      </c>
      <c r="AE91" s="8" t="s">
        <v>399</v>
      </c>
      <c r="AF91" s="18"/>
      <c r="AG91" s="18"/>
    </row>
    <row r="92" spans="1:33" s="35" customFormat="1" ht="115.5" x14ac:dyDescent="0.25">
      <c r="A92" s="18" t="s">
        <v>776</v>
      </c>
      <c r="B92" s="8" t="s">
        <v>133</v>
      </c>
      <c r="C92" s="34">
        <v>106</v>
      </c>
      <c r="D92" s="8" t="s">
        <v>148</v>
      </c>
      <c r="E92" s="8"/>
      <c r="F92" s="8"/>
      <c r="G92" s="8" t="s">
        <v>701</v>
      </c>
      <c r="H92" s="8" t="s">
        <v>35</v>
      </c>
      <c r="I92" s="59" t="s">
        <v>1435</v>
      </c>
      <c r="J92" s="8" t="s">
        <v>52</v>
      </c>
      <c r="K92" s="18" t="s">
        <v>63</v>
      </c>
      <c r="L92" s="43">
        <v>2</v>
      </c>
      <c r="M92" s="18" t="s">
        <v>77</v>
      </c>
      <c r="N92" s="8">
        <v>4</v>
      </c>
      <c r="O92" s="8" t="s">
        <v>39</v>
      </c>
      <c r="P92" s="8" t="s">
        <v>1177</v>
      </c>
      <c r="Q92" s="8" t="s">
        <v>54</v>
      </c>
      <c r="R92" s="8">
        <v>0</v>
      </c>
      <c r="S92" s="8" t="s">
        <v>72</v>
      </c>
      <c r="T92" s="36">
        <v>10500000</v>
      </c>
      <c r="U92" s="5">
        <f t="shared" si="4"/>
        <v>42000000</v>
      </c>
      <c r="V92" s="5">
        <f t="shared" si="5"/>
        <v>42000000</v>
      </c>
      <c r="W92" s="18" t="s">
        <v>42</v>
      </c>
      <c r="X92" s="5" t="s">
        <v>43</v>
      </c>
      <c r="Y92" s="8" t="s">
        <v>140</v>
      </c>
      <c r="Z92" s="8">
        <v>5111158</v>
      </c>
      <c r="AA92" s="8" t="s">
        <v>141</v>
      </c>
      <c r="AB92" s="8"/>
      <c r="AC92" s="8" t="s">
        <v>133</v>
      </c>
      <c r="AD92" s="8" t="s">
        <v>986</v>
      </c>
      <c r="AE92" s="8" t="s">
        <v>399</v>
      </c>
      <c r="AF92" s="18"/>
      <c r="AG92" s="18"/>
    </row>
    <row r="93" spans="1:33" s="35" customFormat="1" ht="132" x14ac:dyDescent="0.25">
      <c r="A93" s="18" t="s">
        <v>777</v>
      </c>
      <c r="B93" s="8" t="s">
        <v>133</v>
      </c>
      <c r="C93" s="34">
        <v>107</v>
      </c>
      <c r="D93" s="8" t="s">
        <v>148</v>
      </c>
      <c r="E93" s="8"/>
      <c r="F93" s="8"/>
      <c r="G93" s="8" t="s">
        <v>702</v>
      </c>
      <c r="H93" s="8" t="s">
        <v>35</v>
      </c>
      <c r="I93" s="8" t="s">
        <v>1431</v>
      </c>
      <c r="J93" s="8" t="s">
        <v>52</v>
      </c>
      <c r="K93" s="18" t="s">
        <v>63</v>
      </c>
      <c r="L93" s="43">
        <v>2</v>
      </c>
      <c r="M93" s="18" t="s">
        <v>77</v>
      </c>
      <c r="N93" s="8">
        <v>4</v>
      </c>
      <c r="O93" s="8" t="s">
        <v>39</v>
      </c>
      <c r="P93" s="8" t="s">
        <v>1177</v>
      </c>
      <c r="Q93" s="8" t="s">
        <v>54</v>
      </c>
      <c r="R93" s="8">
        <v>0</v>
      </c>
      <c r="S93" s="8" t="s">
        <v>72</v>
      </c>
      <c r="T93" s="36">
        <v>7500000</v>
      </c>
      <c r="U93" s="5">
        <f t="shared" si="4"/>
        <v>30000000</v>
      </c>
      <c r="V93" s="5">
        <f t="shared" si="5"/>
        <v>30000000</v>
      </c>
      <c r="W93" s="18" t="s">
        <v>42</v>
      </c>
      <c r="X93" s="5" t="s">
        <v>43</v>
      </c>
      <c r="Y93" s="8" t="s">
        <v>140</v>
      </c>
      <c r="Z93" s="8">
        <v>5111162</v>
      </c>
      <c r="AA93" s="8" t="s">
        <v>141</v>
      </c>
      <c r="AB93" s="8"/>
      <c r="AC93" s="8" t="s">
        <v>133</v>
      </c>
      <c r="AD93" s="8" t="s">
        <v>986</v>
      </c>
      <c r="AE93" s="8" t="s">
        <v>399</v>
      </c>
      <c r="AF93" s="18"/>
      <c r="AG93" s="18"/>
    </row>
    <row r="94" spans="1:33" s="35" customFormat="1" ht="132" x14ac:dyDescent="0.25">
      <c r="A94" s="18" t="s">
        <v>778</v>
      </c>
      <c r="B94" s="8" t="s">
        <v>133</v>
      </c>
      <c r="C94" s="34">
        <v>108</v>
      </c>
      <c r="D94" s="8" t="s">
        <v>1167</v>
      </c>
      <c r="E94" s="8"/>
      <c r="F94" s="8"/>
      <c r="G94" s="8" t="s">
        <v>703</v>
      </c>
      <c r="H94" s="8" t="s">
        <v>35</v>
      </c>
      <c r="I94" s="59" t="s">
        <v>1436</v>
      </c>
      <c r="J94" s="8" t="s">
        <v>52</v>
      </c>
      <c r="K94" s="18" t="s">
        <v>63</v>
      </c>
      <c r="L94" s="43">
        <v>2</v>
      </c>
      <c r="M94" s="18" t="s">
        <v>77</v>
      </c>
      <c r="N94" s="8">
        <v>4</v>
      </c>
      <c r="O94" s="8" t="s">
        <v>39</v>
      </c>
      <c r="P94" s="8" t="s">
        <v>1177</v>
      </c>
      <c r="Q94" s="8" t="s">
        <v>54</v>
      </c>
      <c r="R94" s="8">
        <v>0</v>
      </c>
      <c r="S94" s="8" t="s">
        <v>72</v>
      </c>
      <c r="T94" s="36">
        <v>11000000</v>
      </c>
      <c r="U94" s="5">
        <f t="shared" si="4"/>
        <v>44000000</v>
      </c>
      <c r="V94" s="5">
        <f t="shared" si="5"/>
        <v>44000000</v>
      </c>
      <c r="W94" s="18" t="s">
        <v>42</v>
      </c>
      <c r="X94" s="5" t="s">
        <v>43</v>
      </c>
      <c r="Y94" s="8" t="s">
        <v>140</v>
      </c>
      <c r="Z94" s="8">
        <v>5111175</v>
      </c>
      <c r="AA94" s="8" t="s">
        <v>141</v>
      </c>
      <c r="AB94" s="8"/>
      <c r="AC94" s="8" t="s">
        <v>133</v>
      </c>
      <c r="AD94" s="8" t="s">
        <v>986</v>
      </c>
      <c r="AE94" s="8" t="s">
        <v>399</v>
      </c>
      <c r="AF94" s="18"/>
      <c r="AG94" s="18"/>
    </row>
    <row r="95" spans="1:33" s="35" customFormat="1" ht="115.5" x14ac:dyDescent="0.25">
      <c r="A95" s="18" t="s">
        <v>779</v>
      </c>
      <c r="B95" s="8" t="s">
        <v>133</v>
      </c>
      <c r="C95" s="34">
        <v>109</v>
      </c>
      <c r="D95" s="8" t="s">
        <v>148</v>
      </c>
      <c r="E95" s="8"/>
      <c r="F95" s="8"/>
      <c r="G95" s="8" t="s">
        <v>704</v>
      </c>
      <c r="H95" s="8" t="s">
        <v>35</v>
      </c>
      <c r="I95" s="8" t="s">
        <v>1434</v>
      </c>
      <c r="J95" s="8" t="s">
        <v>52</v>
      </c>
      <c r="K95" s="18" t="s">
        <v>63</v>
      </c>
      <c r="L95" s="43">
        <v>2</v>
      </c>
      <c r="M95" s="18" t="s">
        <v>77</v>
      </c>
      <c r="N95" s="8">
        <v>4</v>
      </c>
      <c r="O95" s="8" t="s">
        <v>39</v>
      </c>
      <c r="P95" s="8" t="s">
        <v>1177</v>
      </c>
      <c r="Q95" s="8" t="s">
        <v>54</v>
      </c>
      <c r="R95" s="8">
        <v>0</v>
      </c>
      <c r="S95" s="8" t="s">
        <v>72</v>
      </c>
      <c r="T95" s="36">
        <v>9500000</v>
      </c>
      <c r="U95" s="5">
        <f t="shared" si="4"/>
        <v>38000000</v>
      </c>
      <c r="V95" s="5">
        <f t="shared" si="5"/>
        <v>38000000</v>
      </c>
      <c r="W95" s="18" t="s">
        <v>42</v>
      </c>
      <c r="X95" s="5" t="s">
        <v>43</v>
      </c>
      <c r="Y95" s="8" t="s">
        <v>140</v>
      </c>
      <c r="Z95" s="8">
        <v>5111180</v>
      </c>
      <c r="AA95" s="8" t="s">
        <v>141</v>
      </c>
      <c r="AB95" s="8"/>
      <c r="AC95" s="8" t="s">
        <v>133</v>
      </c>
      <c r="AD95" s="8" t="s">
        <v>986</v>
      </c>
      <c r="AE95" s="8" t="s">
        <v>399</v>
      </c>
      <c r="AF95" s="18"/>
      <c r="AG95" s="18"/>
    </row>
    <row r="96" spans="1:33" s="35" customFormat="1" ht="99" x14ac:dyDescent="0.25">
      <c r="A96" s="18" t="s">
        <v>780</v>
      </c>
      <c r="B96" s="8" t="s">
        <v>133</v>
      </c>
      <c r="C96" s="34">
        <v>110</v>
      </c>
      <c r="D96" s="8" t="s">
        <v>167</v>
      </c>
      <c r="E96" s="8"/>
      <c r="F96" s="8"/>
      <c r="G96" s="8" t="s">
        <v>705</v>
      </c>
      <c r="H96" s="8" t="s">
        <v>44</v>
      </c>
      <c r="I96" s="8" t="s">
        <v>1439</v>
      </c>
      <c r="J96" s="8" t="s">
        <v>52</v>
      </c>
      <c r="K96" s="18" t="s">
        <v>63</v>
      </c>
      <c r="L96" s="43">
        <v>2</v>
      </c>
      <c r="M96" s="18" t="s">
        <v>77</v>
      </c>
      <c r="N96" s="8">
        <v>4</v>
      </c>
      <c r="O96" s="8" t="s">
        <v>39</v>
      </c>
      <c r="P96" s="8" t="s">
        <v>1177</v>
      </c>
      <c r="Q96" s="8" t="s">
        <v>54</v>
      </c>
      <c r="R96" s="8">
        <v>0</v>
      </c>
      <c r="S96" s="8" t="s">
        <v>72</v>
      </c>
      <c r="T96" s="36">
        <v>4000000</v>
      </c>
      <c r="U96" s="5">
        <f t="shared" si="4"/>
        <v>16000000</v>
      </c>
      <c r="V96" s="5">
        <f t="shared" si="5"/>
        <v>16000000</v>
      </c>
      <c r="W96" s="18" t="s">
        <v>42</v>
      </c>
      <c r="X96" s="5" t="s">
        <v>43</v>
      </c>
      <c r="Y96" s="8" t="s">
        <v>140</v>
      </c>
      <c r="Z96" s="8">
        <v>5111184</v>
      </c>
      <c r="AA96" s="8" t="s">
        <v>141</v>
      </c>
      <c r="AB96" s="8"/>
      <c r="AC96" s="8" t="s">
        <v>133</v>
      </c>
      <c r="AD96" s="8" t="s">
        <v>986</v>
      </c>
      <c r="AE96" s="8" t="s">
        <v>399</v>
      </c>
      <c r="AF96" s="18"/>
      <c r="AG96" s="18"/>
    </row>
    <row r="97" spans="1:33" s="35" customFormat="1" ht="82.5" x14ac:dyDescent="0.25">
      <c r="A97" s="18" t="s">
        <v>781</v>
      </c>
      <c r="B97" s="8" t="s">
        <v>133</v>
      </c>
      <c r="C97" s="34">
        <v>111</v>
      </c>
      <c r="D97" s="8" t="s">
        <v>148</v>
      </c>
      <c r="E97" s="8"/>
      <c r="F97" s="8"/>
      <c r="G97" s="8" t="s">
        <v>706</v>
      </c>
      <c r="H97" s="8" t="s">
        <v>35</v>
      </c>
      <c r="I97" s="8" t="s">
        <v>1445</v>
      </c>
      <c r="J97" s="8" t="s">
        <v>52</v>
      </c>
      <c r="K97" s="18" t="s">
        <v>63</v>
      </c>
      <c r="L97" s="43">
        <v>2</v>
      </c>
      <c r="M97" s="18" t="s">
        <v>77</v>
      </c>
      <c r="N97" s="8">
        <v>4</v>
      </c>
      <c r="O97" s="8" t="s">
        <v>39</v>
      </c>
      <c r="P97" s="8" t="s">
        <v>1177</v>
      </c>
      <c r="Q97" s="8" t="s">
        <v>54</v>
      </c>
      <c r="R97" s="8">
        <v>0</v>
      </c>
      <c r="S97" s="8" t="s">
        <v>72</v>
      </c>
      <c r="T97" s="36">
        <v>7000000</v>
      </c>
      <c r="U97" s="5">
        <f t="shared" si="4"/>
        <v>28000000</v>
      </c>
      <c r="V97" s="5">
        <f t="shared" si="5"/>
        <v>28000000</v>
      </c>
      <c r="W97" s="18" t="s">
        <v>42</v>
      </c>
      <c r="X97" s="5" t="s">
        <v>43</v>
      </c>
      <c r="Y97" s="8" t="s">
        <v>412</v>
      </c>
      <c r="Z97" s="8">
        <v>5111185</v>
      </c>
      <c r="AA97" s="8" t="s">
        <v>413</v>
      </c>
      <c r="AB97" s="8"/>
      <c r="AC97" s="8" t="s">
        <v>133</v>
      </c>
      <c r="AD97" s="8" t="s">
        <v>986</v>
      </c>
      <c r="AE97" s="8" t="s">
        <v>399</v>
      </c>
      <c r="AF97" s="18"/>
      <c r="AG97" s="18"/>
    </row>
    <row r="98" spans="1:33" s="35" customFormat="1" ht="115.5" x14ac:dyDescent="0.25">
      <c r="A98" s="18" t="s">
        <v>782</v>
      </c>
      <c r="B98" s="8" t="s">
        <v>133</v>
      </c>
      <c r="C98" s="34">
        <v>112</v>
      </c>
      <c r="D98" s="8" t="s">
        <v>148</v>
      </c>
      <c r="E98" s="8"/>
      <c r="F98" s="8"/>
      <c r="G98" s="8" t="s">
        <v>707</v>
      </c>
      <c r="H98" s="8" t="s">
        <v>35</v>
      </c>
      <c r="I98" s="8" t="s">
        <v>1434</v>
      </c>
      <c r="J98" s="8" t="s">
        <v>52</v>
      </c>
      <c r="K98" s="18" t="s">
        <v>63</v>
      </c>
      <c r="L98" s="43">
        <v>2</v>
      </c>
      <c r="M98" s="18" t="s">
        <v>77</v>
      </c>
      <c r="N98" s="8">
        <v>4</v>
      </c>
      <c r="O98" s="8" t="s">
        <v>39</v>
      </c>
      <c r="P98" s="8" t="s">
        <v>1177</v>
      </c>
      <c r="Q98" s="8" t="s">
        <v>54</v>
      </c>
      <c r="R98" s="8">
        <v>0</v>
      </c>
      <c r="S98" s="8" t="s">
        <v>72</v>
      </c>
      <c r="T98" s="36">
        <v>9500000</v>
      </c>
      <c r="U98" s="5">
        <f t="shared" si="4"/>
        <v>38000000</v>
      </c>
      <c r="V98" s="5">
        <f t="shared" si="5"/>
        <v>38000000</v>
      </c>
      <c r="W98" s="18" t="s">
        <v>42</v>
      </c>
      <c r="X98" s="5" t="s">
        <v>43</v>
      </c>
      <c r="Y98" s="8" t="s">
        <v>140</v>
      </c>
      <c r="Z98" s="8">
        <v>5111191</v>
      </c>
      <c r="AA98" s="8" t="s">
        <v>141</v>
      </c>
      <c r="AB98" s="8"/>
      <c r="AC98" s="8" t="s">
        <v>133</v>
      </c>
      <c r="AD98" s="8" t="s">
        <v>986</v>
      </c>
      <c r="AE98" s="8" t="s">
        <v>399</v>
      </c>
      <c r="AF98" s="18"/>
      <c r="AG98" s="18"/>
    </row>
    <row r="99" spans="1:33" s="35" customFormat="1" ht="115.5" x14ac:dyDescent="0.25">
      <c r="A99" s="18" t="s">
        <v>783</v>
      </c>
      <c r="B99" s="8" t="s">
        <v>133</v>
      </c>
      <c r="C99" s="34">
        <v>113</v>
      </c>
      <c r="D99" s="8" t="s">
        <v>148</v>
      </c>
      <c r="E99" s="8"/>
      <c r="F99" s="8"/>
      <c r="G99" s="8" t="s">
        <v>708</v>
      </c>
      <c r="H99" s="8" t="s">
        <v>35</v>
      </c>
      <c r="I99" s="8" t="s">
        <v>1445</v>
      </c>
      <c r="J99" s="8" t="s">
        <v>52</v>
      </c>
      <c r="K99" s="18" t="s">
        <v>63</v>
      </c>
      <c r="L99" s="43">
        <v>2</v>
      </c>
      <c r="M99" s="18" t="s">
        <v>77</v>
      </c>
      <c r="N99" s="8">
        <v>4</v>
      </c>
      <c r="O99" s="8" t="s">
        <v>39</v>
      </c>
      <c r="P99" s="8" t="s">
        <v>1177</v>
      </c>
      <c r="Q99" s="8" t="s">
        <v>54</v>
      </c>
      <c r="R99" s="8">
        <v>0</v>
      </c>
      <c r="S99" s="8" t="s">
        <v>72</v>
      </c>
      <c r="T99" s="36">
        <v>7000000</v>
      </c>
      <c r="U99" s="5">
        <f t="shared" si="4"/>
        <v>28000000</v>
      </c>
      <c r="V99" s="5">
        <f t="shared" si="5"/>
        <v>28000000</v>
      </c>
      <c r="W99" s="18" t="s">
        <v>42</v>
      </c>
      <c r="X99" s="5" t="s">
        <v>43</v>
      </c>
      <c r="Y99" s="8" t="s">
        <v>140</v>
      </c>
      <c r="Z99" s="8">
        <v>5111192</v>
      </c>
      <c r="AA99" s="8" t="s">
        <v>141</v>
      </c>
      <c r="AB99" s="8"/>
      <c r="AC99" s="8" t="s">
        <v>133</v>
      </c>
      <c r="AD99" s="8" t="s">
        <v>986</v>
      </c>
      <c r="AE99" s="8" t="s">
        <v>399</v>
      </c>
      <c r="AF99" s="18"/>
      <c r="AG99" s="18"/>
    </row>
    <row r="100" spans="1:33" s="35" customFormat="1" ht="66" x14ac:dyDescent="0.25">
      <c r="A100" s="18" t="s">
        <v>784</v>
      </c>
      <c r="B100" s="8" t="s">
        <v>133</v>
      </c>
      <c r="C100" s="34">
        <v>114</v>
      </c>
      <c r="D100" s="8" t="s">
        <v>1062</v>
      </c>
      <c r="E100" s="8"/>
      <c r="F100" s="8"/>
      <c r="G100" s="8" t="s">
        <v>709</v>
      </c>
      <c r="H100" s="8" t="s">
        <v>35</v>
      </c>
      <c r="I100" s="8" t="s">
        <v>1445</v>
      </c>
      <c r="J100" s="8" t="s">
        <v>52</v>
      </c>
      <c r="K100" s="18" t="s">
        <v>63</v>
      </c>
      <c r="L100" s="43">
        <v>2</v>
      </c>
      <c r="M100" s="18" t="s">
        <v>66</v>
      </c>
      <c r="N100" s="8">
        <v>4</v>
      </c>
      <c r="O100" s="8" t="s">
        <v>39</v>
      </c>
      <c r="P100" s="8" t="s">
        <v>1177</v>
      </c>
      <c r="Q100" s="8" t="s">
        <v>54</v>
      </c>
      <c r="R100" s="8">
        <v>0</v>
      </c>
      <c r="S100" s="8" t="s">
        <v>72</v>
      </c>
      <c r="T100" s="36">
        <v>7000000</v>
      </c>
      <c r="U100" s="5">
        <f t="shared" si="4"/>
        <v>28000000</v>
      </c>
      <c r="V100" s="5">
        <f t="shared" si="5"/>
        <v>28000000</v>
      </c>
      <c r="W100" s="18" t="s">
        <v>42</v>
      </c>
      <c r="X100" s="5" t="s">
        <v>43</v>
      </c>
      <c r="Y100" s="8" t="s">
        <v>144</v>
      </c>
      <c r="Z100" s="8">
        <v>5111150</v>
      </c>
      <c r="AA100" s="8" t="s">
        <v>145</v>
      </c>
      <c r="AB100" s="8"/>
      <c r="AC100" s="8" t="s">
        <v>133</v>
      </c>
      <c r="AD100" s="8" t="s">
        <v>986</v>
      </c>
      <c r="AE100" s="8" t="s">
        <v>399</v>
      </c>
      <c r="AF100" s="18"/>
      <c r="AG100" s="18"/>
    </row>
    <row r="101" spans="1:33" s="35" customFormat="1" ht="66" x14ac:dyDescent="0.25">
      <c r="A101" s="18" t="s">
        <v>785</v>
      </c>
      <c r="B101" s="8" t="s">
        <v>133</v>
      </c>
      <c r="C101" s="34">
        <v>115</v>
      </c>
      <c r="D101" s="8" t="s">
        <v>1164</v>
      </c>
      <c r="E101" s="8"/>
      <c r="F101" s="8"/>
      <c r="G101" s="8" t="s">
        <v>710</v>
      </c>
      <c r="H101" s="8" t="s">
        <v>35</v>
      </c>
      <c r="I101" s="8" t="s">
        <v>1434</v>
      </c>
      <c r="J101" s="8" t="s">
        <v>52</v>
      </c>
      <c r="K101" s="18" t="s">
        <v>63</v>
      </c>
      <c r="L101" s="43">
        <v>2</v>
      </c>
      <c r="M101" s="18" t="s">
        <v>77</v>
      </c>
      <c r="N101" s="8">
        <v>4</v>
      </c>
      <c r="O101" s="8" t="s">
        <v>39</v>
      </c>
      <c r="P101" s="8" t="s">
        <v>1177</v>
      </c>
      <c r="Q101" s="8" t="s">
        <v>54</v>
      </c>
      <c r="R101" s="8">
        <v>0</v>
      </c>
      <c r="S101" s="8" t="s">
        <v>72</v>
      </c>
      <c r="T101" s="36">
        <v>9500000</v>
      </c>
      <c r="U101" s="5">
        <f t="shared" si="4"/>
        <v>38000000</v>
      </c>
      <c r="V101" s="5">
        <f t="shared" si="5"/>
        <v>38000000</v>
      </c>
      <c r="W101" s="18" t="s">
        <v>42</v>
      </c>
      <c r="X101" s="5" t="s">
        <v>43</v>
      </c>
      <c r="Y101" s="8" t="s">
        <v>49</v>
      </c>
      <c r="Z101" s="8">
        <v>5111150</v>
      </c>
      <c r="AA101" s="8" t="s">
        <v>425</v>
      </c>
      <c r="AB101" s="8"/>
      <c r="AC101" s="8" t="s">
        <v>133</v>
      </c>
      <c r="AD101" s="8" t="s">
        <v>986</v>
      </c>
      <c r="AE101" s="8" t="s">
        <v>399</v>
      </c>
      <c r="AF101" s="18"/>
      <c r="AG101" s="18"/>
    </row>
    <row r="102" spans="1:33" s="35" customFormat="1" ht="99" x14ac:dyDescent="0.25">
      <c r="A102" s="18" t="s">
        <v>786</v>
      </c>
      <c r="B102" s="8" t="s">
        <v>133</v>
      </c>
      <c r="C102" s="34">
        <v>116</v>
      </c>
      <c r="D102" s="8" t="s">
        <v>148</v>
      </c>
      <c r="E102" s="8"/>
      <c r="F102" s="8"/>
      <c r="G102" s="8" t="s">
        <v>711</v>
      </c>
      <c r="H102" s="8" t="s">
        <v>35</v>
      </c>
      <c r="I102" s="8" t="s">
        <v>1443</v>
      </c>
      <c r="J102" s="8" t="s">
        <v>52</v>
      </c>
      <c r="K102" s="18" t="s">
        <v>63</v>
      </c>
      <c r="L102" s="43">
        <v>2</v>
      </c>
      <c r="M102" s="18" t="s">
        <v>77</v>
      </c>
      <c r="N102" s="8">
        <v>4</v>
      </c>
      <c r="O102" s="8" t="s">
        <v>39</v>
      </c>
      <c r="P102" s="8" t="s">
        <v>1177</v>
      </c>
      <c r="Q102" s="8" t="s">
        <v>54</v>
      </c>
      <c r="R102" s="8">
        <v>0</v>
      </c>
      <c r="S102" s="8" t="s">
        <v>72</v>
      </c>
      <c r="T102" s="36">
        <v>5500000</v>
      </c>
      <c r="U102" s="5">
        <f t="shared" si="4"/>
        <v>22000000</v>
      </c>
      <c r="V102" s="5">
        <f>U102</f>
        <v>22000000</v>
      </c>
      <c r="W102" s="18" t="s">
        <v>42</v>
      </c>
      <c r="X102" s="5" t="s">
        <v>43</v>
      </c>
      <c r="Y102" s="8" t="s">
        <v>140</v>
      </c>
      <c r="Z102" s="8">
        <v>5111178</v>
      </c>
      <c r="AA102" s="8" t="s">
        <v>141</v>
      </c>
      <c r="AB102" s="8"/>
      <c r="AC102" s="8" t="s">
        <v>133</v>
      </c>
      <c r="AD102" s="8" t="s">
        <v>986</v>
      </c>
      <c r="AE102" s="8" t="s">
        <v>399</v>
      </c>
      <c r="AF102" s="18"/>
      <c r="AG102" s="18"/>
    </row>
    <row r="103" spans="1:33" s="35" customFormat="1" ht="115.5" x14ac:dyDescent="0.25">
      <c r="A103" s="18" t="s">
        <v>787</v>
      </c>
      <c r="B103" s="8" t="s">
        <v>133</v>
      </c>
      <c r="C103" s="34">
        <v>117</v>
      </c>
      <c r="D103" s="8" t="s">
        <v>148</v>
      </c>
      <c r="E103" s="8"/>
      <c r="F103" s="8"/>
      <c r="G103" s="8" t="s">
        <v>1113</v>
      </c>
      <c r="H103" s="8" t="s">
        <v>35</v>
      </c>
      <c r="I103" s="8" t="s">
        <v>1445</v>
      </c>
      <c r="J103" s="8" t="s">
        <v>52</v>
      </c>
      <c r="K103" s="18" t="s">
        <v>63</v>
      </c>
      <c r="L103" s="43">
        <v>2</v>
      </c>
      <c r="M103" s="18" t="s">
        <v>77</v>
      </c>
      <c r="N103" s="8">
        <v>4</v>
      </c>
      <c r="O103" s="8" t="s">
        <v>39</v>
      </c>
      <c r="P103" s="8" t="s">
        <v>1177</v>
      </c>
      <c r="Q103" s="8" t="s">
        <v>54</v>
      </c>
      <c r="R103" s="8">
        <v>0</v>
      </c>
      <c r="S103" s="8" t="s">
        <v>72</v>
      </c>
      <c r="T103" s="36">
        <v>7000000</v>
      </c>
      <c r="U103" s="5">
        <f t="shared" si="4"/>
        <v>28000000</v>
      </c>
      <c r="V103" s="5">
        <f>U103</f>
        <v>28000000</v>
      </c>
      <c r="W103" s="18" t="s">
        <v>42</v>
      </c>
      <c r="X103" s="5" t="s">
        <v>43</v>
      </c>
      <c r="Y103" s="8" t="s">
        <v>140</v>
      </c>
      <c r="Z103" s="8">
        <v>5111181</v>
      </c>
      <c r="AA103" s="8" t="s">
        <v>141</v>
      </c>
      <c r="AB103" s="8"/>
      <c r="AC103" s="8" t="s">
        <v>133</v>
      </c>
      <c r="AD103" s="8" t="s">
        <v>986</v>
      </c>
      <c r="AE103" s="8" t="s">
        <v>399</v>
      </c>
      <c r="AF103" s="18"/>
      <c r="AG103" s="18"/>
    </row>
    <row r="104" spans="1:33" s="35" customFormat="1" ht="66" x14ac:dyDescent="0.25">
      <c r="A104" s="18" t="s">
        <v>788</v>
      </c>
      <c r="B104" s="8" t="s">
        <v>133</v>
      </c>
      <c r="C104" s="34">
        <v>118</v>
      </c>
      <c r="D104" s="8" t="s">
        <v>167</v>
      </c>
      <c r="E104" s="8"/>
      <c r="F104" s="8"/>
      <c r="G104" s="8" t="s">
        <v>1114</v>
      </c>
      <c r="H104" s="8" t="s">
        <v>44</v>
      </c>
      <c r="I104" s="8" t="s">
        <v>1439</v>
      </c>
      <c r="J104" s="8" t="s">
        <v>52</v>
      </c>
      <c r="K104" s="18" t="s">
        <v>63</v>
      </c>
      <c r="L104" s="43">
        <v>2</v>
      </c>
      <c r="M104" s="18" t="s">
        <v>77</v>
      </c>
      <c r="N104" s="8">
        <v>4</v>
      </c>
      <c r="O104" s="8" t="s">
        <v>39</v>
      </c>
      <c r="P104" s="8" t="s">
        <v>1177</v>
      </c>
      <c r="Q104" s="8" t="s">
        <v>54</v>
      </c>
      <c r="R104" s="8">
        <v>0</v>
      </c>
      <c r="S104" s="8" t="s">
        <v>72</v>
      </c>
      <c r="T104" s="36">
        <v>4000000</v>
      </c>
      <c r="U104" s="5">
        <f t="shared" si="4"/>
        <v>16000000</v>
      </c>
      <c r="V104" s="5">
        <f t="shared" ref="V104:V109" si="6">+U104</f>
        <v>16000000</v>
      </c>
      <c r="W104" s="18" t="s">
        <v>42</v>
      </c>
      <c r="X104" s="5" t="s">
        <v>43</v>
      </c>
      <c r="Y104" s="8" t="s">
        <v>140</v>
      </c>
      <c r="Z104" s="8">
        <v>5111159</v>
      </c>
      <c r="AA104" s="8" t="s">
        <v>141</v>
      </c>
      <c r="AB104" s="8"/>
      <c r="AC104" s="8" t="s">
        <v>133</v>
      </c>
      <c r="AD104" s="8" t="s">
        <v>986</v>
      </c>
      <c r="AE104" s="8" t="s">
        <v>399</v>
      </c>
      <c r="AF104" s="18"/>
      <c r="AG104" s="18"/>
    </row>
    <row r="105" spans="1:33" s="35" customFormat="1" ht="115.5" x14ac:dyDescent="0.25">
      <c r="A105" s="18" t="s">
        <v>789</v>
      </c>
      <c r="B105" s="8" t="s">
        <v>133</v>
      </c>
      <c r="C105" s="34">
        <v>119</v>
      </c>
      <c r="D105" s="8">
        <v>81112300</v>
      </c>
      <c r="E105" s="8"/>
      <c r="F105" s="8"/>
      <c r="G105" s="8" t="s">
        <v>712</v>
      </c>
      <c r="H105" s="8" t="s">
        <v>44</v>
      </c>
      <c r="I105" s="8" t="s">
        <v>1443</v>
      </c>
      <c r="J105" s="8" t="s">
        <v>713</v>
      </c>
      <c r="K105" s="18" t="s">
        <v>37</v>
      </c>
      <c r="L105" s="43">
        <v>1</v>
      </c>
      <c r="M105" s="18" t="s">
        <v>66</v>
      </c>
      <c r="N105" s="8">
        <v>4</v>
      </c>
      <c r="O105" s="8" t="s">
        <v>39</v>
      </c>
      <c r="P105" s="8" t="s">
        <v>1177</v>
      </c>
      <c r="Q105" s="8" t="s">
        <v>54</v>
      </c>
      <c r="R105" s="8">
        <v>0</v>
      </c>
      <c r="S105" s="8" t="s">
        <v>72</v>
      </c>
      <c r="T105" s="36">
        <v>5500000</v>
      </c>
      <c r="U105" s="5">
        <f t="shared" si="4"/>
        <v>22000000</v>
      </c>
      <c r="V105" s="5">
        <f t="shared" si="6"/>
        <v>22000000</v>
      </c>
      <c r="W105" s="18" t="s">
        <v>42</v>
      </c>
      <c r="X105" s="5" t="s">
        <v>43</v>
      </c>
      <c r="Y105" s="8" t="s">
        <v>140</v>
      </c>
      <c r="Z105" s="8">
        <v>5111164</v>
      </c>
      <c r="AA105" s="8" t="s">
        <v>141</v>
      </c>
      <c r="AB105" s="8"/>
      <c r="AC105" s="8" t="s">
        <v>133</v>
      </c>
      <c r="AD105" s="8" t="s">
        <v>986</v>
      </c>
      <c r="AE105" s="8" t="s">
        <v>399</v>
      </c>
      <c r="AF105" s="18"/>
      <c r="AG105" s="18"/>
    </row>
    <row r="106" spans="1:33" s="35" customFormat="1" ht="66" x14ac:dyDescent="0.25">
      <c r="A106" s="18" t="s">
        <v>790</v>
      </c>
      <c r="B106" s="8" t="s">
        <v>133</v>
      </c>
      <c r="C106" s="34">
        <v>120</v>
      </c>
      <c r="D106" s="8" t="s">
        <v>161</v>
      </c>
      <c r="E106" s="8"/>
      <c r="F106" s="8"/>
      <c r="G106" s="8" t="s">
        <v>1115</v>
      </c>
      <c r="H106" s="8" t="s">
        <v>44</v>
      </c>
      <c r="I106" s="8" t="s">
        <v>1422</v>
      </c>
      <c r="J106" s="8" t="s">
        <v>52</v>
      </c>
      <c r="K106" s="18" t="s">
        <v>63</v>
      </c>
      <c r="L106" s="43">
        <v>2</v>
      </c>
      <c r="M106" s="18" t="s">
        <v>77</v>
      </c>
      <c r="N106" s="8">
        <v>4</v>
      </c>
      <c r="O106" s="8" t="s">
        <v>39</v>
      </c>
      <c r="P106" s="8" t="s">
        <v>1177</v>
      </c>
      <c r="Q106" s="8" t="s">
        <v>54</v>
      </c>
      <c r="R106" s="8">
        <v>0</v>
      </c>
      <c r="S106" s="8" t="s">
        <v>72</v>
      </c>
      <c r="T106" s="36">
        <v>3500000</v>
      </c>
      <c r="U106" s="5">
        <f t="shared" si="4"/>
        <v>14000000</v>
      </c>
      <c r="V106" s="5">
        <f t="shared" si="6"/>
        <v>14000000</v>
      </c>
      <c r="W106" s="18" t="s">
        <v>42</v>
      </c>
      <c r="X106" s="5" t="s">
        <v>43</v>
      </c>
      <c r="Y106" s="8" t="s">
        <v>140</v>
      </c>
      <c r="Z106" s="8">
        <v>5111174</v>
      </c>
      <c r="AA106" s="8" t="s">
        <v>141</v>
      </c>
      <c r="AB106" s="8"/>
      <c r="AC106" s="8" t="s">
        <v>133</v>
      </c>
      <c r="AD106" s="8" t="s">
        <v>986</v>
      </c>
      <c r="AE106" s="8" t="s">
        <v>399</v>
      </c>
      <c r="AF106" s="18"/>
      <c r="AG106" s="18"/>
    </row>
    <row r="107" spans="1:33" s="35" customFormat="1" ht="66" x14ac:dyDescent="0.25">
      <c r="A107" s="18" t="s">
        <v>791</v>
      </c>
      <c r="B107" s="8" t="s">
        <v>133</v>
      </c>
      <c r="C107" s="34">
        <v>121</v>
      </c>
      <c r="D107" s="8" t="s">
        <v>1063</v>
      </c>
      <c r="E107" s="8"/>
      <c r="F107" s="8"/>
      <c r="G107" s="8" t="s">
        <v>1116</v>
      </c>
      <c r="H107" s="8" t="s">
        <v>44</v>
      </c>
      <c r="I107" s="8" t="s">
        <v>1440</v>
      </c>
      <c r="J107" s="8" t="s">
        <v>714</v>
      </c>
      <c r="K107" s="18" t="s">
        <v>37</v>
      </c>
      <c r="L107" s="43">
        <v>1</v>
      </c>
      <c r="M107" s="18" t="s">
        <v>66</v>
      </c>
      <c r="N107" s="8">
        <v>4</v>
      </c>
      <c r="O107" s="8" t="s">
        <v>39</v>
      </c>
      <c r="P107" s="8" t="s">
        <v>1177</v>
      </c>
      <c r="Q107" s="8" t="s">
        <v>54</v>
      </c>
      <c r="R107" s="8">
        <v>0</v>
      </c>
      <c r="S107" s="8" t="s">
        <v>72</v>
      </c>
      <c r="T107" s="36">
        <v>4500000</v>
      </c>
      <c r="U107" s="5">
        <f t="shared" si="4"/>
        <v>18000000</v>
      </c>
      <c r="V107" s="5">
        <f t="shared" si="6"/>
        <v>18000000</v>
      </c>
      <c r="W107" s="18" t="s">
        <v>42</v>
      </c>
      <c r="X107" s="5" t="s">
        <v>43</v>
      </c>
      <c r="Y107" s="8" t="s">
        <v>140</v>
      </c>
      <c r="Z107" s="8">
        <v>5111188</v>
      </c>
      <c r="AA107" s="8" t="s">
        <v>141</v>
      </c>
      <c r="AB107" s="8"/>
      <c r="AC107" s="8" t="s">
        <v>133</v>
      </c>
      <c r="AD107" s="8" t="s">
        <v>986</v>
      </c>
      <c r="AE107" s="8" t="s">
        <v>399</v>
      </c>
      <c r="AF107" s="18"/>
      <c r="AG107" s="18"/>
    </row>
    <row r="108" spans="1:33" s="35" customFormat="1" ht="82.5" x14ac:dyDescent="0.25">
      <c r="A108" s="18" t="s">
        <v>792</v>
      </c>
      <c r="B108" s="8" t="s">
        <v>133</v>
      </c>
      <c r="C108" s="34">
        <v>122</v>
      </c>
      <c r="D108" s="8" t="s">
        <v>1064</v>
      </c>
      <c r="E108" s="8"/>
      <c r="F108" s="8"/>
      <c r="G108" s="8" t="s">
        <v>1117</v>
      </c>
      <c r="H108" s="8" t="s">
        <v>44</v>
      </c>
      <c r="I108" s="8" t="s">
        <v>1422</v>
      </c>
      <c r="J108" s="8" t="s">
        <v>715</v>
      </c>
      <c r="K108" s="18" t="s">
        <v>37</v>
      </c>
      <c r="L108" s="43">
        <v>1</v>
      </c>
      <c r="M108" s="18" t="s">
        <v>66</v>
      </c>
      <c r="N108" s="8">
        <v>4</v>
      </c>
      <c r="O108" s="8" t="s">
        <v>39</v>
      </c>
      <c r="P108" s="8" t="s">
        <v>1177</v>
      </c>
      <c r="Q108" s="8" t="s">
        <v>54</v>
      </c>
      <c r="R108" s="8">
        <v>0</v>
      </c>
      <c r="S108" s="8" t="s">
        <v>72</v>
      </c>
      <c r="T108" s="36">
        <v>3500000</v>
      </c>
      <c r="U108" s="5">
        <f t="shared" si="4"/>
        <v>14000000</v>
      </c>
      <c r="V108" s="5">
        <f t="shared" si="6"/>
        <v>14000000</v>
      </c>
      <c r="W108" s="18" t="s">
        <v>42</v>
      </c>
      <c r="X108" s="5" t="s">
        <v>43</v>
      </c>
      <c r="Y108" s="8" t="s">
        <v>140</v>
      </c>
      <c r="Z108" s="8">
        <v>5111189</v>
      </c>
      <c r="AA108" s="8" t="s">
        <v>141</v>
      </c>
      <c r="AB108" s="8"/>
      <c r="AC108" s="8" t="s">
        <v>133</v>
      </c>
      <c r="AD108" s="8" t="s">
        <v>986</v>
      </c>
      <c r="AE108" s="8" t="s">
        <v>399</v>
      </c>
      <c r="AF108" s="18"/>
      <c r="AG108" s="18"/>
    </row>
    <row r="109" spans="1:33" s="35" customFormat="1" ht="99" x14ac:dyDescent="0.25">
      <c r="A109" s="18" t="s">
        <v>793</v>
      </c>
      <c r="B109" s="8" t="s">
        <v>133</v>
      </c>
      <c r="C109" s="34">
        <v>123</v>
      </c>
      <c r="D109" s="8" t="s">
        <v>161</v>
      </c>
      <c r="E109" s="8"/>
      <c r="F109" s="8"/>
      <c r="G109" s="8" t="s">
        <v>1118</v>
      </c>
      <c r="H109" s="8" t="s">
        <v>44</v>
      </c>
      <c r="I109" s="8" t="s">
        <v>1422</v>
      </c>
      <c r="J109" s="8" t="s">
        <v>52</v>
      </c>
      <c r="K109" s="18" t="s">
        <v>63</v>
      </c>
      <c r="L109" s="43">
        <v>2</v>
      </c>
      <c r="M109" s="18" t="s">
        <v>77</v>
      </c>
      <c r="N109" s="8">
        <v>4</v>
      </c>
      <c r="O109" s="8" t="s">
        <v>39</v>
      </c>
      <c r="P109" s="8" t="s">
        <v>1177</v>
      </c>
      <c r="Q109" s="8" t="s">
        <v>54</v>
      </c>
      <c r="R109" s="8">
        <v>0</v>
      </c>
      <c r="S109" s="8" t="s">
        <v>72</v>
      </c>
      <c r="T109" s="36">
        <v>3500000</v>
      </c>
      <c r="U109" s="5">
        <f t="shared" si="4"/>
        <v>14000000</v>
      </c>
      <c r="V109" s="5">
        <f t="shared" si="6"/>
        <v>14000000</v>
      </c>
      <c r="W109" s="18" t="s">
        <v>42</v>
      </c>
      <c r="X109" s="5" t="s">
        <v>43</v>
      </c>
      <c r="Y109" s="8" t="s">
        <v>140</v>
      </c>
      <c r="Z109" s="8">
        <v>5111190</v>
      </c>
      <c r="AA109" s="8" t="s">
        <v>141</v>
      </c>
      <c r="AB109" s="8"/>
      <c r="AC109" s="8" t="s">
        <v>133</v>
      </c>
      <c r="AD109" s="8" t="s">
        <v>986</v>
      </c>
      <c r="AE109" s="8" t="s">
        <v>399</v>
      </c>
      <c r="AF109" s="18"/>
      <c r="AG109" s="18"/>
    </row>
    <row r="110" spans="1:33" s="6" customFormat="1" ht="129" customHeight="1" x14ac:dyDescent="0.3">
      <c r="A110" s="18" t="s">
        <v>1085</v>
      </c>
      <c r="B110" s="135" t="s">
        <v>133</v>
      </c>
      <c r="C110" s="34">
        <v>153</v>
      </c>
      <c r="D110" s="2" t="s">
        <v>1164</v>
      </c>
      <c r="E110" s="8"/>
      <c r="F110" s="8"/>
      <c r="G110" s="8" t="s">
        <v>1104</v>
      </c>
      <c r="H110" s="8" t="s">
        <v>35</v>
      </c>
      <c r="I110" s="135" t="s">
        <v>1438</v>
      </c>
      <c r="J110" s="8"/>
      <c r="K110" s="8" t="s">
        <v>37</v>
      </c>
      <c r="L110" s="41">
        <v>1</v>
      </c>
      <c r="M110" s="18" t="s">
        <v>66</v>
      </c>
      <c r="N110" s="8">
        <v>4</v>
      </c>
      <c r="O110" s="8" t="s">
        <v>39</v>
      </c>
      <c r="P110" s="8" t="s">
        <v>1177</v>
      </c>
      <c r="Q110" s="8" t="s">
        <v>54</v>
      </c>
      <c r="R110" s="8">
        <v>0</v>
      </c>
      <c r="S110" s="8" t="s">
        <v>72</v>
      </c>
      <c r="T110" s="36">
        <v>10000000</v>
      </c>
      <c r="U110" s="14">
        <f>T110*N110</f>
        <v>40000000</v>
      </c>
      <c r="V110" s="5">
        <f>+U110</f>
        <v>40000000</v>
      </c>
      <c r="W110" s="5" t="s">
        <v>42</v>
      </c>
      <c r="X110" s="8" t="s">
        <v>43</v>
      </c>
      <c r="Y110" s="8" t="s">
        <v>49</v>
      </c>
      <c r="Z110" s="8">
        <v>5111150</v>
      </c>
      <c r="AA110" s="9" t="s">
        <v>425</v>
      </c>
      <c r="AB110" s="7"/>
      <c r="AC110" s="8" t="s">
        <v>48</v>
      </c>
      <c r="AD110" s="8" t="s">
        <v>986</v>
      </c>
      <c r="AE110" s="8" t="s">
        <v>399</v>
      </c>
      <c r="AF110" s="8"/>
      <c r="AG110" s="8"/>
    </row>
    <row r="111" spans="1:33" ht="178.5" hidden="1" customHeight="1" x14ac:dyDescent="0.25">
      <c r="A111" s="8" t="s">
        <v>887</v>
      </c>
      <c r="B111" s="8" t="s">
        <v>146</v>
      </c>
      <c r="C111" s="34">
        <v>201</v>
      </c>
      <c r="D111" s="8" t="s">
        <v>142</v>
      </c>
      <c r="E111" s="8"/>
      <c r="F111" s="8"/>
      <c r="G111" s="8" t="s">
        <v>486</v>
      </c>
      <c r="H111" s="8" t="s">
        <v>35</v>
      </c>
      <c r="I111" s="8" t="s">
        <v>1430</v>
      </c>
      <c r="J111" s="8" t="s">
        <v>267</v>
      </c>
      <c r="K111" s="8" t="s">
        <v>37</v>
      </c>
      <c r="L111" s="41">
        <v>1</v>
      </c>
      <c r="M111" s="8" t="s">
        <v>66</v>
      </c>
      <c r="N111" s="8">
        <v>4</v>
      </c>
      <c r="O111" s="8" t="s">
        <v>39</v>
      </c>
      <c r="P111" s="8" t="s">
        <v>1177</v>
      </c>
      <c r="Q111" s="8" t="s">
        <v>40</v>
      </c>
      <c r="R111" s="8">
        <v>1</v>
      </c>
      <c r="S111" s="8" t="s">
        <v>41</v>
      </c>
      <c r="T111" s="5">
        <v>7000000</v>
      </c>
      <c r="U111" s="5">
        <f t="shared" ref="U111:U130" si="7">+N111*T111</f>
        <v>28000000</v>
      </c>
      <c r="V111" s="52">
        <f t="shared" ref="V111:V153" si="8">+U111</f>
        <v>28000000</v>
      </c>
      <c r="W111" s="8" t="s">
        <v>42</v>
      </c>
      <c r="X111" s="8" t="s">
        <v>43</v>
      </c>
      <c r="Y111" s="8" t="s">
        <v>414</v>
      </c>
      <c r="Z111" s="8">
        <v>5111150</v>
      </c>
      <c r="AA111" s="7" t="s">
        <v>1185</v>
      </c>
      <c r="AB111" s="8"/>
      <c r="AC111" s="8" t="s">
        <v>146</v>
      </c>
      <c r="AD111" s="8" t="s">
        <v>405</v>
      </c>
      <c r="AE111" s="8" t="s">
        <v>399</v>
      </c>
      <c r="AF111" s="8"/>
      <c r="AG111" s="8"/>
    </row>
    <row r="112" spans="1:33" ht="145.5" hidden="1" customHeight="1" x14ac:dyDescent="0.25">
      <c r="A112" s="8" t="s">
        <v>888</v>
      </c>
      <c r="B112" s="8" t="s">
        <v>146</v>
      </c>
      <c r="C112" s="34">
        <v>202</v>
      </c>
      <c r="D112" s="8" t="s">
        <v>1071</v>
      </c>
      <c r="E112" s="8"/>
      <c r="F112" s="8"/>
      <c r="G112" s="8" t="s">
        <v>1223</v>
      </c>
      <c r="H112" s="8" t="s">
        <v>35</v>
      </c>
      <c r="I112" s="8" t="s">
        <v>1430</v>
      </c>
      <c r="J112" s="8" t="s">
        <v>268</v>
      </c>
      <c r="K112" s="8" t="s">
        <v>37</v>
      </c>
      <c r="L112" s="41">
        <v>1</v>
      </c>
      <c r="M112" s="8" t="s">
        <v>66</v>
      </c>
      <c r="N112" s="8">
        <v>4</v>
      </c>
      <c r="O112" s="8" t="s">
        <v>39</v>
      </c>
      <c r="P112" s="8" t="s">
        <v>1177</v>
      </c>
      <c r="Q112" s="8" t="s">
        <v>54</v>
      </c>
      <c r="R112" s="8">
        <v>0</v>
      </c>
      <c r="S112" s="8" t="s">
        <v>72</v>
      </c>
      <c r="T112" s="5">
        <v>7000000</v>
      </c>
      <c r="U112" s="5">
        <f t="shared" si="7"/>
        <v>28000000</v>
      </c>
      <c r="V112" s="5">
        <f t="shared" si="8"/>
        <v>28000000</v>
      </c>
      <c r="W112" s="8" t="s">
        <v>42</v>
      </c>
      <c r="X112" s="8" t="s">
        <v>43</v>
      </c>
      <c r="Y112" s="8" t="s">
        <v>973</v>
      </c>
      <c r="Z112" s="8">
        <v>5111150</v>
      </c>
      <c r="AA112" s="9" t="s">
        <v>974</v>
      </c>
      <c r="AB112" s="8"/>
      <c r="AC112" s="8" t="s">
        <v>146</v>
      </c>
      <c r="AD112" s="8" t="s">
        <v>985</v>
      </c>
      <c r="AE112" s="8" t="s">
        <v>399</v>
      </c>
      <c r="AF112" s="8"/>
      <c r="AG112" s="8"/>
    </row>
    <row r="113" spans="1:33" ht="175.5" hidden="1" customHeight="1" x14ac:dyDescent="0.25">
      <c r="A113" s="8" t="s">
        <v>889</v>
      </c>
      <c r="B113" s="8" t="s">
        <v>146</v>
      </c>
      <c r="C113" s="34">
        <v>203</v>
      </c>
      <c r="D113" s="8" t="s">
        <v>1071</v>
      </c>
      <c r="E113" s="8"/>
      <c r="F113" s="8"/>
      <c r="G113" s="8" t="s">
        <v>487</v>
      </c>
      <c r="H113" s="8" t="s">
        <v>35</v>
      </c>
      <c r="I113" s="59" t="s">
        <v>1437</v>
      </c>
      <c r="J113" s="8" t="s">
        <v>143</v>
      </c>
      <c r="K113" s="8" t="s">
        <v>37</v>
      </c>
      <c r="L113" s="41">
        <v>1</v>
      </c>
      <c r="M113" s="8" t="s">
        <v>66</v>
      </c>
      <c r="N113" s="8">
        <v>4</v>
      </c>
      <c r="O113" s="8" t="s">
        <v>39</v>
      </c>
      <c r="P113" s="8" t="s">
        <v>1177</v>
      </c>
      <c r="Q113" s="8" t="s">
        <v>40</v>
      </c>
      <c r="R113" s="8">
        <v>1</v>
      </c>
      <c r="S113" s="8" t="s">
        <v>41</v>
      </c>
      <c r="T113" s="5">
        <v>12000000</v>
      </c>
      <c r="U113" s="5">
        <f t="shared" si="7"/>
        <v>48000000</v>
      </c>
      <c r="V113" s="52">
        <f t="shared" si="8"/>
        <v>48000000</v>
      </c>
      <c r="W113" s="8" t="s">
        <v>42</v>
      </c>
      <c r="X113" s="8" t="s">
        <v>43</v>
      </c>
      <c r="Y113" s="8" t="s">
        <v>1110</v>
      </c>
      <c r="Z113" s="8">
        <v>5111150</v>
      </c>
      <c r="AA113" s="9" t="s">
        <v>1111</v>
      </c>
      <c r="AB113" s="8"/>
      <c r="AC113" s="8" t="s">
        <v>146</v>
      </c>
      <c r="AD113" s="8" t="s">
        <v>405</v>
      </c>
      <c r="AE113" s="8" t="s">
        <v>399</v>
      </c>
      <c r="AF113" s="8"/>
      <c r="AG113" s="8"/>
    </row>
    <row r="114" spans="1:33" ht="160.5" hidden="1" customHeight="1" x14ac:dyDescent="0.25">
      <c r="A114" s="8" t="s">
        <v>890</v>
      </c>
      <c r="B114" s="8" t="s">
        <v>146</v>
      </c>
      <c r="C114" s="34">
        <v>204</v>
      </c>
      <c r="D114" s="8" t="s">
        <v>1071</v>
      </c>
      <c r="E114" s="8"/>
      <c r="F114" s="8"/>
      <c r="G114" s="8" t="s">
        <v>488</v>
      </c>
      <c r="H114" s="8" t="s">
        <v>35</v>
      </c>
      <c r="I114" s="8" t="s">
        <v>1432</v>
      </c>
      <c r="J114" s="8" t="s">
        <v>269</v>
      </c>
      <c r="K114" s="8" t="s">
        <v>37</v>
      </c>
      <c r="L114" s="41">
        <v>1</v>
      </c>
      <c r="M114" s="8" t="s">
        <v>66</v>
      </c>
      <c r="N114" s="8">
        <v>4</v>
      </c>
      <c r="O114" s="8" t="s">
        <v>39</v>
      </c>
      <c r="P114" s="8" t="s">
        <v>1177</v>
      </c>
      <c r="Q114" s="8" t="s">
        <v>40</v>
      </c>
      <c r="R114" s="8">
        <v>1</v>
      </c>
      <c r="S114" s="8" t="s">
        <v>41</v>
      </c>
      <c r="T114" s="5">
        <v>8000000</v>
      </c>
      <c r="U114" s="5">
        <f t="shared" si="7"/>
        <v>32000000</v>
      </c>
      <c r="V114" s="52">
        <f t="shared" si="8"/>
        <v>32000000</v>
      </c>
      <c r="W114" s="8" t="s">
        <v>42</v>
      </c>
      <c r="X114" s="8" t="s">
        <v>43</v>
      </c>
      <c r="Y114" s="8" t="s">
        <v>352</v>
      </c>
      <c r="Z114" s="8">
        <v>5111150</v>
      </c>
      <c r="AA114" s="7" t="s">
        <v>393</v>
      </c>
      <c r="AB114" s="8"/>
      <c r="AC114" s="8" t="s">
        <v>146</v>
      </c>
      <c r="AD114" s="8" t="s">
        <v>405</v>
      </c>
      <c r="AE114" s="8" t="s">
        <v>399</v>
      </c>
      <c r="AF114" s="8"/>
      <c r="AG114" s="8"/>
    </row>
    <row r="115" spans="1:33" ht="112.5" hidden="1" customHeight="1" x14ac:dyDescent="0.25">
      <c r="A115" s="8" t="s">
        <v>891</v>
      </c>
      <c r="B115" s="8" t="s">
        <v>146</v>
      </c>
      <c r="C115" s="34">
        <v>205</v>
      </c>
      <c r="D115" s="8" t="s">
        <v>1071</v>
      </c>
      <c r="E115" s="8"/>
      <c r="F115" s="8"/>
      <c r="G115" s="8" t="s">
        <v>489</v>
      </c>
      <c r="H115" s="8" t="s">
        <v>35</v>
      </c>
      <c r="I115" s="8" t="s">
        <v>1430</v>
      </c>
      <c r="J115" s="8" t="s">
        <v>270</v>
      </c>
      <c r="K115" s="8" t="s">
        <v>37</v>
      </c>
      <c r="L115" s="41">
        <v>1</v>
      </c>
      <c r="M115" s="8" t="s">
        <v>66</v>
      </c>
      <c r="N115" s="8">
        <v>4</v>
      </c>
      <c r="O115" s="8" t="s">
        <v>39</v>
      </c>
      <c r="P115" s="8" t="s">
        <v>1177</v>
      </c>
      <c r="Q115" s="8" t="s">
        <v>40</v>
      </c>
      <c r="R115" s="8">
        <v>1</v>
      </c>
      <c r="S115" s="8" t="s">
        <v>41</v>
      </c>
      <c r="T115" s="5">
        <v>7000000</v>
      </c>
      <c r="U115" s="5">
        <f t="shared" si="7"/>
        <v>28000000</v>
      </c>
      <c r="V115" s="52">
        <f t="shared" si="8"/>
        <v>28000000</v>
      </c>
      <c r="W115" s="8" t="s">
        <v>42</v>
      </c>
      <c r="X115" s="8" t="s">
        <v>43</v>
      </c>
      <c r="Y115" s="8" t="s">
        <v>352</v>
      </c>
      <c r="Z115" s="8">
        <v>5111150</v>
      </c>
      <c r="AA115" s="7" t="s">
        <v>393</v>
      </c>
      <c r="AB115" s="8"/>
      <c r="AC115" s="8" t="s">
        <v>146</v>
      </c>
      <c r="AD115" s="8" t="s">
        <v>405</v>
      </c>
      <c r="AE115" s="8" t="s">
        <v>399</v>
      </c>
      <c r="AF115" s="8"/>
      <c r="AG115" s="8"/>
    </row>
    <row r="116" spans="1:33" ht="132" hidden="1" x14ac:dyDescent="0.25">
      <c r="A116" s="8" t="s">
        <v>926</v>
      </c>
      <c r="B116" s="8" t="s">
        <v>146</v>
      </c>
      <c r="C116" s="34">
        <v>240</v>
      </c>
      <c r="D116" s="8" t="s">
        <v>1072</v>
      </c>
      <c r="E116" s="8"/>
      <c r="F116" s="8"/>
      <c r="G116" s="8" t="s">
        <v>1224</v>
      </c>
      <c r="H116" s="8" t="s">
        <v>35</v>
      </c>
      <c r="I116" s="8" t="s">
        <v>1430</v>
      </c>
      <c r="J116" s="8" t="s">
        <v>353</v>
      </c>
      <c r="K116" s="8" t="s">
        <v>37</v>
      </c>
      <c r="L116" s="41">
        <v>1</v>
      </c>
      <c r="M116" s="8" t="s">
        <v>66</v>
      </c>
      <c r="N116" s="8">
        <v>4</v>
      </c>
      <c r="O116" s="8" t="s">
        <v>39</v>
      </c>
      <c r="P116" s="8" t="s">
        <v>1177</v>
      </c>
      <c r="Q116" s="8" t="s">
        <v>54</v>
      </c>
      <c r="R116" s="8">
        <v>0</v>
      </c>
      <c r="S116" s="8" t="s">
        <v>72</v>
      </c>
      <c r="T116" s="5">
        <v>7000000</v>
      </c>
      <c r="U116" s="5">
        <f t="shared" si="7"/>
        <v>28000000</v>
      </c>
      <c r="V116" s="5">
        <f t="shared" si="8"/>
        <v>28000000</v>
      </c>
      <c r="W116" s="8" t="s">
        <v>42</v>
      </c>
      <c r="X116" s="8" t="s">
        <v>43</v>
      </c>
      <c r="Y116" s="8" t="s">
        <v>397</v>
      </c>
      <c r="Z116" s="8">
        <v>5111150</v>
      </c>
      <c r="AA116" s="9" t="s">
        <v>398</v>
      </c>
      <c r="AB116" s="2"/>
      <c r="AC116" s="8" t="s">
        <v>146</v>
      </c>
      <c r="AD116" s="8" t="s">
        <v>985</v>
      </c>
      <c r="AE116" s="8" t="s">
        <v>399</v>
      </c>
      <c r="AF116" s="8"/>
      <c r="AG116" s="8"/>
    </row>
    <row r="117" spans="1:33" ht="115.5" hidden="1" x14ac:dyDescent="0.25">
      <c r="A117" s="8" t="s">
        <v>939</v>
      </c>
      <c r="B117" s="8" t="s">
        <v>146</v>
      </c>
      <c r="C117" s="34">
        <v>256</v>
      </c>
      <c r="D117" s="8" t="s">
        <v>1073</v>
      </c>
      <c r="E117" s="8"/>
      <c r="F117" s="8"/>
      <c r="G117" s="134" t="s">
        <v>971</v>
      </c>
      <c r="H117" s="8" t="s">
        <v>44</v>
      </c>
      <c r="I117" s="8" t="s">
        <v>1420</v>
      </c>
      <c r="J117" s="8" t="s">
        <v>52</v>
      </c>
      <c r="K117" s="8" t="s">
        <v>63</v>
      </c>
      <c r="L117" s="41">
        <v>2</v>
      </c>
      <c r="M117" s="8" t="s">
        <v>38</v>
      </c>
      <c r="N117" s="8">
        <v>10</v>
      </c>
      <c r="O117" s="8" t="s">
        <v>39</v>
      </c>
      <c r="P117" s="8" t="s">
        <v>1177</v>
      </c>
      <c r="Q117" s="8" t="s">
        <v>54</v>
      </c>
      <c r="R117" s="8">
        <v>0</v>
      </c>
      <c r="S117" s="8" t="s">
        <v>72</v>
      </c>
      <c r="T117" s="5">
        <v>2500000</v>
      </c>
      <c r="U117" s="5">
        <f t="shared" si="7"/>
        <v>25000000</v>
      </c>
      <c r="V117" s="5">
        <f t="shared" si="8"/>
        <v>25000000</v>
      </c>
      <c r="W117" s="8" t="s">
        <v>42</v>
      </c>
      <c r="X117" s="8" t="s">
        <v>43</v>
      </c>
      <c r="Y117" s="8" t="s">
        <v>353</v>
      </c>
      <c r="Z117" s="8">
        <v>5111150</v>
      </c>
      <c r="AA117" s="9" t="s">
        <v>400</v>
      </c>
      <c r="AB117" s="8"/>
      <c r="AC117" s="8" t="s">
        <v>146</v>
      </c>
      <c r="AD117" s="8" t="s">
        <v>985</v>
      </c>
      <c r="AE117" s="8" t="s">
        <v>399</v>
      </c>
      <c r="AF117" s="8"/>
      <c r="AG117" s="8"/>
    </row>
    <row r="118" spans="1:33" ht="99" hidden="1" x14ac:dyDescent="0.25">
      <c r="A118" s="8" t="s">
        <v>943</v>
      </c>
      <c r="B118" s="8" t="s">
        <v>146</v>
      </c>
      <c r="C118" s="34">
        <v>260</v>
      </c>
      <c r="D118" s="8" t="s">
        <v>1075</v>
      </c>
      <c r="E118" s="8"/>
      <c r="F118" s="8"/>
      <c r="G118" s="8" t="s">
        <v>497</v>
      </c>
      <c r="H118" s="8" t="s">
        <v>35</v>
      </c>
      <c r="I118" s="8" t="s">
        <v>1430</v>
      </c>
      <c r="J118" s="8" t="s">
        <v>1148</v>
      </c>
      <c r="K118" s="8" t="s">
        <v>37</v>
      </c>
      <c r="L118" s="41">
        <v>1</v>
      </c>
      <c r="M118" s="8" t="s">
        <v>66</v>
      </c>
      <c r="N118" s="8">
        <v>4</v>
      </c>
      <c r="O118" s="8" t="s">
        <v>39</v>
      </c>
      <c r="P118" s="8" t="s">
        <v>1177</v>
      </c>
      <c r="Q118" s="8" t="s">
        <v>54</v>
      </c>
      <c r="R118" s="8">
        <v>0</v>
      </c>
      <c r="S118" s="8" t="s">
        <v>72</v>
      </c>
      <c r="T118" s="5">
        <v>7000000</v>
      </c>
      <c r="U118" s="5">
        <f t="shared" si="7"/>
        <v>28000000</v>
      </c>
      <c r="V118" s="5">
        <f t="shared" si="8"/>
        <v>28000000</v>
      </c>
      <c r="W118" s="8" t="s">
        <v>42</v>
      </c>
      <c r="X118" s="8" t="s">
        <v>43</v>
      </c>
      <c r="Y118" s="8" t="s">
        <v>493</v>
      </c>
      <c r="Z118" s="8">
        <v>5111150</v>
      </c>
      <c r="AA118" s="9" t="s">
        <v>494</v>
      </c>
      <c r="AB118" s="8"/>
      <c r="AC118" s="8" t="s">
        <v>146</v>
      </c>
      <c r="AD118" s="8" t="s">
        <v>985</v>
      </c>
      <c r="AE118" s="8" t="s">
        <v>399</v>
      </c>
      <c r="AF118" s="8"/>
      <c r="AG118" s="8"/>
    </row>
    <row r="119" spans="1:33" ht="82.5" hidden="1" x14ac:dyDescent="0.25">
      <c r="A119" s="8" t="s">
        <v>944</v>
      </c>
      <c r="B119" s="8" t="s">
        <v>146</v>
      </c>
      <c r="C119" s="34">
        <v>261</v>
      </c>
      <c r="D119" s="8" t="s">
        <v>1076</v>
      </c>
      <c r="E119" s="8"/>
      <c r="F119" s="8"/>
      <c r="G119" s="8" t="s">
        <v>837</v>
      </c>
      <c r="H119" s="8" t="s">
        <v>35</v>
      </c>
      <c r="I119" s="8" t="s">
        <v>1430</v>
      </c>
      <c r="J119" s="8" t="s">
        <v>52</v>
      </c>
      <c r="K119" s="8" t="s">
        <v>37</v>
      </c>
      <c r="L119" s="41">
        <v>1</v>
      </c>
      <c r="M119" s="8" t="s">
        <v>66</v>
      </c>
      <c r="N119" s="8">
        <v>4</v>
      </c>
      <c r="O119" s="8" t="s">
        <v>39</v>
      </c>
      <c r="P119" s="8" t="s">
        <v>1177</v>
      </c>
      <c r="Q119" s="8" t="s">
        <v>54</v>
      </c>
      <c r="R119" s="8">
        <v>0</v>
      </c>
      <c r="S119" s="8" t="s">
        <v>72</v>
      </c>
      <c r="T119" s="5">
        <v>7000000</v>
      </c>
      <c r="U119" s="5">
        <f t="shared" si="7"/>
        <v>28000000</v>
      </c>
      <c r="V119" s="5">
        <f t="shared" si="8"/>
        <v>28000000</v>
      </c>
      <c r="W119" s="8" t="s">
        <v>42</v>
      </c>
      <c r="X119" s="8" t="s">
        <v>43</v>
      </c>
      <c r="Y119" s="8" t="s">
        <v>493</v>
      </c>
      <c r="Z119" s="8">
        <v>5111150</v>
      </c>
      <c r="AA119" s="9" t="s">
        <v>494</v>
      </c>
      <c r="AB119" s="8"/>
      <c r="AC119" s="8" t="s">
        <v>146</v>
      </c>
      <c r="AD119" s="8" t="s">
        <v>985</v>
      </c>
      <c r="AE119" s="8" t="s">
        <v>399</v>
      </c>
      <c r="AF119" s="8"/>
      <c r="AG119" s="8"/>
    </row>
    <row r="120" spans="1:33" ht="82.5" hidden="1" x14ac:dyDescent="0.25">
      <c r="A120" s="8" t="s">
        <v>945</v>
      </c>
      <c r="B120" s="8" t="s">
        <v>146</v>
      </c>
      <c r="C120" s="34">
        <v>262</v>
      </c>
      <c r="D120" s="8">
        <v>80161500</v>
      </c>
      <c r="E120" s="8"/>
      <c r="F120" s="8"/>
      <c r="G120" s="8" t="s">
        <v>498</v>
      </c>
      <c r="H120" s="8" t="s">
        <v>44</v>
      </c>
      <c r="I120" s="8" t="s">
        <v>1426</v>
      </c>
      <c r="J120" s="8" t="s">
        <v>1149</v>
      </c>
      <c r="K120" s="8" t="s">
        <v>37</v>
      </c>
      <c r="L120" s="41">
        <v>1</v>
      </c>
      <c r="M120" s="8" t="s">
        <v>66</v>
      </c>
      <c r="N120" s="8">
        <v>4</v>
      </c>
      <c r="O120" s="8" t="s">
        <v>39</v>
      </c>
      <c r="P120" s="8" t="s">
        <v>1177</v>
      </c>
      <c r="Q120" s="8" t="s">
        <v>54</v>
      </c>
      <c r="R120" s="8">
        <v>0</v>
      </c>
      <c r="S120" s="8" t="s">
        <v>72</v>
      </c>
      <c r="T120" s="5">
        <v>5500000</v>
      </c>
      <c r="U120" s="5">
        <f t="shared" si="7"/>
        <v>22000000</v>
      </c>
      <c r="V120" s="5">
        <f t="shared" si="8"/>
        <v>22000000</v>
      </c>
      <c r="W120" s="8" t="s">
        <v>42</v>
      </c>
      <c r="X120" s="8" t="s">
        <v>43</v>
      </c>
      <c r="Y120" s="8" t="s">
        <v>397</v>
      </c>
      <c r="Z120" s="8">
        <v>5111150</v>
      </c>
      <c r="AA120" s="9" t="s">
        <v>398</v>
      </c>
      <c r="AB120" s="8"/>
      <c r="AC120" s="8" t="s">
        <v>146</v>
      </c>
      <c r="AD120" s="8" t="s">
        <v>985</v>
      </c>
      <c r="AE120" s="8" t="s">
        <v>399</v>
      </c>
      <c r="AF120" s="8"/>
      <c r="AG120" s="8"/>
    </row>
    <row r="121" spans="1:33" ht="99" hidden="1" x14ac:dyDescent="0.25">
      <c r="A121" s="8" t="s">
        <v>946</v>
      </c>
      <c r="B121" s="8" t="s">
        <v>146</v>
      </c>
      <c r="C121" s="34">
        <v>263</v>
      </c>
      <c r="D121" s="8" t="s">
        <v>1075</v>
      </c>
      <c r="E121" s="8"/>
      <c r="F121" s="8"/>
      <c r="G121" s="8" t="s">
        <v>838</v>
      </c>
      <c r="H121" s="8" t="s">
        <v>35</v>
      </c>
      <c r="I121" s="8" t="s">
        <v>1423</v>
      </c>
      <c r="J121" s="8" t="s">
        <v>1150</v>
      </c>
      <c r="K121" s="8" t="s">
        <v>37</v>
      </c>
      <c r="L121" s="41">
        <v>1</v>
      </c>
      <c r="M121" s="8" t="s">
        <v>66</v>
      </c>
      <c r="N121" s="8">
        <v>4</v>
      </c>
      <c r="O121" s="8" t="s">
        <v>39</v>
      </c>
      <c r="P121" s="8" t="s">
        <v>1177</v>
      </c>
      <c r="Q121" s="8" t="s">
        <v>54</v>
      </c>
      <c r="R121" s="8">
        <v>0</v>
      </c>
      <c r="S121" s="8" t="s">
        <v>72</v>
      </c>
      <c r="T121" s="5">
        <v>4000000</v>
      </c>
      <c r="U121" s="5">
        <f t="shared" si="7"/>
        <v>16000000</v>
      </c>
      <c r="V121" s="5">
        <f t="shared" si="8"/>
        <v>16000000</v>
      </c>
      <c r="W121" s="8" t="s">
        <v>42</v>
      </c>
      <c r="X121" s="8" t="s">
        <v>43</v>
      </c>
      <c r="Y121" s="8" t="s">
        <v>973</v>
      </c>
      <c r="Z121" s="8">
        <v>5111150</v>
      </c>
      <c r="AA121" s="9" t="s">
        <v>974</v>
      </c>
      <c r="AB121" s="8"/>
      <c r="AC121" s="8" t="s">
        <v>146</v>
      </c>
      <c r="AD121" s="8" t="s">
        <v>985</v>
      </c>
      <c r="AE121" s="8" t="s">
        <v>399</v>
      </c>
      <c r="AF121" s="8"/>
      <c r="AG121" s="8"/>
    </row>
    <row r="122" spans="1:33" ht="82.5" hidden="1" x14ac:dyDescent="0.25">
      <c r="A122" s="8" t="s">
        <v>947</v>
      </c>
      <c r="B122" s="8" t="s">
        <v>146</v>
      </c>
      <c r="C122" s="34">
        <v>264</v>
      </c>
      <c r="D122" s="8" t="s">
        <v>1077</v>
      </c>
      <c r="E122" s="8"/>
      <c r="F122" s="8"/>
      <c r="G122" s="8" t="s">
        <v>499</v>
      </c>
      <c r="H122" s="8" t="s">
        <v>35</v>
      </c>
      <c r="I122" s="8" t="s">
        <v>1432</v>
      </c>
      <c r="J122" s="8" t="s">
        <v>354</v>
      </c>
      <c r="K122" s="8" t="s">
        <v>37</v>
      </c>
      <c r="L122" s="41">
        <v>1</v>
      </c>
      <c r="M122" s="8" t="s">
        <v>66</v>
      </c>
      <c r="N122" s="8">
        <v>4</v>
      </c>
      <c r="O122" s="8" t="s">
        <v>39</v>
      </c>
      <c r="P122" s="8" t="s">
        <v>1177</v>
      </c>
      <c r="Q122" s="8" t="s">
        <v>54</v>
      </c>
      <c r="R122" s="8">
        <v>0</v>
      </c>
      <c r="S122" s="8" t="s">
        <v>72</v>
      </c>
      <c r="T122" s="5">
        <v>8000000</v>
      </c>
      <c r="U122" s="5">
        <f t="shared" si="7"/>
        <v>32000000</v>
      </c>
      <c r="V122" s="5">
        <f t="shared" si="8"/>
        <v>32000000</v>
      </c>
      <c r="W122" s="8" t="s">
        <v>42</v>
      </c>
      <c r="X122" s="8" t="s">
        <v>43</v>
      </c>
      <c r="Y122" s="8" t="s">
        <v>973</v>
      </c>
      <c r="Z122" s="8">
        <v>5111150</v>
      </c>
      <c r="AA122" s="9" t="s">
        <v>974</v>
      </c>
      <c r="AB122" s="8"/>
      <c r="AC122" s="8" t="s">
        <v>146</v>
      </c>
      <c r="AD122" s="8" t="s">
        <v>985</v>
      </c>
      <c r="AE122" s="8" t="s">
        <v>399</v>
      </c>
      <c r="AF122" s="8"/>
      <c r="AG122" s="8"/>
    </row>
    <row r="123" spans="1:33" ht="99" hidden="1" x14ac:dyDescent="0.25">
      <c r="A123" s="8" t="s">
        <v>955</v>
      </c>
      <c r="B123" s="8" t="s">
        <v>146</v>
      </c>
      <c r="C123" s="34">
        <v>275</v>
      </c>
      <c r="D123" s="8">
        <v>80111600</v>
      </c>
      <c r="E123" s="8"/>
      <c r="F123" s="8"/>
      <c r="G123" s="8" t="s">
        <v>1188</v>
      </c>
      <c r="H123" s="8" t="s">
        <v>35</v>
      </c>
      <c r="I123" s="59" t="s">
        <v>1436</v>
      </c>
      <c r="J123" s="8" t="s">
        <v>283</v>
      </c>
      <c r="K123" s="8" t="s">
        <v>37</v>
      </c>
      <c r="L123" s="41">
        <v>1</v>
      </c>
      <c r="M123" s="8" t="s">
        <v>66</v>
      </c>
      <c r="N123" s="8">
        <v>4</v>
      </c>
      <c r="O123" s="8" t="s">
        <v>39</v>
      </c>
      <c r="P123" s="8" t="s">
        <v>1177</v>
      </c>
      <c r="Q123" s="8" t="s">
        <v>54</v>
      </c>
      <c r="R123" s="8">
        <v>0</v>
      </c>
      <c r="S123" s="8" t="s">
        <v>72</v>
      </c>
      <c r="T123" s="5">
        <v>11000000</v>
      </c>
      <c r="U123" s="5">
        <f t="shared" si="7"/>
        <v>44000000</v>
      </c>
      <c r="V123" s="5">
        <f t="shared" si="8"/>
        <v>44000000</v>
      </c>
      <c r="W123" s="8" t="s">
        <v>42</v>
      </c>
      <c r="X123" s="8" t="s">
        <v>43</v>
      </c>
      <c r="Y123" s="8" t="s">
        <v>408</v>
      </c>
      <c r="Z123" s="8">
        <v>5111150</v>
      </c>
      <c r="AA123" s="9" t="s">
        <v>975</v>
      </c>
      <c r="AB123" s="2"/>
      <c r="AC123" s="8" t="s">
        <v>146</v>
      </c>
      <c r="AD123" s="8" t="s">
        <v>473</v>
      </c>
      <c r="AE123" s="8" t="s">
        <v>399</v>
      </c>
      <c r="AF123" s="8"/>
      <c r="AG123" s="8"/>
    </row>
    <row r="124" spans="1:33" ht="115.5" hidden="1" x14ac:dyDescent="0.25">
      <c r="A124" s="8" t="s">
        <v>956</v>
      </c>
      <c r="B124" s="8" t="s">
        <v>146</v>
      </c>
      <c r="C124" s="34">
        <v>276</v>
      </c>
      <c r="D124" s="8">
        <v>80111600</v>
      </c>
      <c r="E124" s="8"/>
      <c r="F124" s="8"/>
      <c r="G124" s="8" t="s">
        <v>1152</v>
      </c>
      <c r="H124" s="8" t="s">
        <v>35</v>
      </c>
      <c r="I124" s="59" t="s">
        <v>1435</v>
      </c>
      <c r="J124" s="8" t="s">
        <v>159</v>
      </c>
      <c r="K124" s="8" t="s">
        <v>37</v>
      </c>
      <c r="L124" s="41">
        <v>1</v>
      </c>
      <c r="M124" s="8" t="s">
        <v>66</v>
      </c>
      <c r="N124" s="8">
        <v>4</v>
      </c>
      <c r="O124" s="8" t="s">
        <v>39</v>
      </c>
      <c r="P124" s="8" t="s">
        <v>1177</v>
      </c>
      <c r="Q124" s="8" t="s">
        <v>54</v>
      </c>
      <c r="R124" s="8">
        <v>0</v>
      </c>
      <c r="S124" s="8" t="s">
        <v>72</v>
      </c>
      <c r="T124" s="5">
        <v>10500000</v>
      </c>
      <c r="U124" s="5">
        <f t="shared" si="7"/>
        <v>42000000</v>
      </c>
      <c r="V124" s="5">
        <f t="shared" si="8"/>
        <v>42000000</v>
      </c>
      <c r="W124" s="8" t="s">
        <v>42</v>
      </c>
      <c r="X124" s="8" t="s">
        <v>43</v>
      </c>
      <c r="Y124" s="8" t="s">
        <v>408</v>
      </c>
      <c r="Z124" s="8">
        <v>5111150</v>
      </c>
      <c r="AA124" s="9" t="s">
        <v>975</v>
      </c>
      <c r="AB124" s="8"/>
      <c r="AC124" s="8" t="s">
        <v>146</v>
      </c>
      <c r="AD124" s="8" t="s">
        <v>473</v>
      </c>
      <c r="AE124" s="8" t="s">
        <v>399</v>
      </c>
      <c r="AF124" s="8"/>
      <c r="AG124" s="8"/>
    </row>
    <row r="125" spans="1:33" ht="99" hidden="1" x14ac:dyDescent="0.25">
      <c r="A125" s="8" t="s">
        <v>957</v>
      </c>
      <c r="B125" s="8" t="s">
        <v>146</v>
      </c>
      <c r="C125" s="34">
        <v>277</v>
      </c>
      <c r="D125" s="8">
        <v>80111600</v>
      </c>
      <c r="E125" s="8"/>
      <c r="F125" s="8"/>
      <c r="G125" s="8" t="s">
        <v>1153</v>
      </c>
      <c r="H125" s="8" t="s">
        <v>35</v>
      </c>
      <c r="I125" s="8" t="s">
        <v>1430</v>
      </c>
      <c r="J125" s="8" t="s">
        <v>159</v>
      </c>
      <c r="K125" s="8" t="s">
        <v>37</v>
      </c>
      <c r="L125" s="41">
        <v>1</v>
      </c>
      <c r="M125" s="8" t="s">
        <v>66</v>
      </c>
      <c r="N125" s="8">
        <v>4</v>
      </c>
      <c r="O125" s="8" t="s">
        <v>39</v>
      </c>
      <c r="P125" s="8" t="s">
        <v>1177</v>
      </c>
      <c r="Q125" s="8" t="s">
        <v>54</v>
      </c>
      <c r="R125" s="8">
        <v>0</v>
      </c>
      <c r="S125" s="8" t="s">
        <v>72</v>
      </c>
      <c r="T125" s="5">
        <v>7000000</v>
      </c>
      <c r="U125" s="5">
        <f t="shared" si="7"/>
        <v>28000000</v>
      </c>
      <c r="V125" s="5">
        <f t="shared" si="8"/>
        <v>28000000</v>
      </c>
      <c r="W125" s="8" t="s">
        <v>42</v>
      </c>
      <c r="X125" s="8" t="s">
        <v>43</v>
      </c>
      <c r="Y125" s="8" t="s">
        <v>408</v>
      </c>
      <c r="Z125" s="8">
        <v>5111150</v>
      </c>
      <c r="AA125" s="9" t="s">
        <v>975</v>
      </c>
      <c r="AB125" s="8"/>
      <c r="AC125" s="8" t="s">
        <v>146</v>
      </c>
      <c r="AD125" s="8" t="s">
        <v>473</v>
      </c>
      <c r="AE125" s="8" t="s">
        <v>399</v>
      </c>
      <c r="AF125" s="8"/>
      <c r="AG125" s="8"/>
    </row>
    <row r="126" spans="1:33" ht="148.5" hidden="1" x14ac:dyDescent="0.25">
      <c r="A126" s="8" t="s">
        <v>958</v>
      </c>
      <c r="B126" s="8" t="s">
        <v>146</v>
      </c>
      <c r="C126" s="34">
        <v>278</v>
      </c>
      <c r="D126" s="8">
        <v>80111600</v>
      </c>
      <c r="E126" s="8"/>
      <c r="F126" s="8"/>
      <c r="G126" s="8" t="s">
        <v>1154</v>
      </c>
      <c r="H126" s="8" t="s">
        <v>44</v>
      </c>
      <c r="I126" s="8" t="s">
        <v>1422</v>
      </c>
      <c r="J126" s="8" t="s">
        <v>159</v>
      </c>
      <c r="K126" s="8" t="s">
        <v>37</v>
      </c>
      <c r="L126" s="41">
        <v>1</v>
      </c>
      <c r="M126" s="8" t="s">
        <v>66</v>
      </c>
      <c r="N126" s="8">
        <v>4</v>
      </c>
      <c r="O126" s="8" t="s">
        <v>39</v>
      </c>
      <c r="P126" s="8" t="s">
        <v>1177</v>
      </c>
      <c r="Q126" s="8" t="s">
        <v>54</v>
      </c>
      <c r="R126" s="8">
        <v>0</v>
      </c>
      <c r="S126" s="8" t="s">
        <v>72</v>
      </c>
      <c r="T126" s="5">
        <v>3500000</v>
      </c>
      <c r="U126" s="5">
        <f t="shared" si="7"/>
        <v>14000000</v>
      </c>
      <c r="V126" s="5">
        <f t="shared" si="8"/>
        <v>14000000</v>
      </c>
      <c r="W126" s="8" t="s">
        <v>42</v>
      </c>
      <c r="X126" s="8" t="s">
        <v>43</v>
      </c>
      <c r="Y126" s="8" t="s">
        <v>408</v>
      </c>
      <c r="Z126" s="8">
        <v>5111150</v>
      </c>
      <c r="AA126" s="9" t="s">
        <v>975</v>
      </c>
      <c r="AB126" s="8"/>
      <c r="AC126" s="8" t="s">
        <v>146</v>
      </c>
      <c r="AD126" s="8" t="s">
        <v>473</v>
      </c>
      <c r="AE126" s="8" t="s">
        <v>399</v>
      </c>
      <c r="AF126" s="8"/>
      <c r="AG126" s="8"/>
    </row>
    <row r="127" spans="1:33" ht="99" hidden="1" x14ac:dyDescent="0.25">
      <c r="A127" s="8" t="s">
        <v>959</v>
      </c>
      <c r="B127" s="8" t="s">
        <v>146</v>
      </c>
      <c r="C127" s="34">
        <v>279</v>
      </c>
      <c r="D127" s="8">
        <v>80111600</v>
      </c>
      <c r="E127" s="8"/>
      <c r="F127" s="8"/>
      <c r="G127" s="8" t="s">
        <v>1189</v>
      </c>
      <c r="H127" s="8" t="s">
        <v>44</v>
      </c>
      <c r="I127" s="8" t="s">
        <v>1422</v>
      </c>
      <c r="J127" s="8" t="s">
        <v>159</v>
      </c>
      <c r="K127" s="8" t="s">
        <v>37</v>
      </c>
      <c r="L127" s="41">
        <v>1</v>
      </c>
      <c r="M127" s="8" t="s">
        <v>66</v>
      </c>
      <c r="N127" s="8">
        <v>4</v>
      </c>
      <c r="O127" s="8" t="s">
        <v>39</v>
      </c>
      <c r="P127" s="8" t="s">
        <v>1177</v>
      </c>
      <c r="Q127" s="8" t="s">
        <v>54</v>
      </c>
      <c r="R127" s="8">
        <v>0</v>
      </c>
      <c r="S127" s="8" t="s">
        <v>72</v>
      </c>
      <c r="T127" s="5">
        <v>3500000</v>
      </c>
      <c r="U127" s="5">
        <f t="shared" si="7"/>
        <v>14000000</v>
      </c>
      <c r="V127" s="5">
        <f t="shared" si="8"/>
        <v>14000000</v>
      </c>
      <c r="W127" s="8" t="s">
        <v>42</v>
      </c>
      <c r="X127" s="8" t="s">
        <v>43</v>
      </c>
      <c r="Y127" s="8" t="s">
        <v>408</v>
      </c>
      <c r="Z127" s="8">
        <v>5111150</v>
      </c>
      <c r="AA127" s="9" t="s">
        <v>975</v>
      </c>
      <c r="AB127" s="8"/>
      <c r="AC127" s="8" t="s">
        <v>146</v>
      </c>
      <c r="AD127" s="8" t="s">
        <v>473</v>
      </c>
      <c r="AE127" s="8" t="s">
        <v>399</v>
      </c>
      <c r="AF127" s="8"/>
      <c r="AG127" s="8"/>
    </row>
    <row r="128" spans="1:33" ht="132" hidden="1" x14ac:dyDescent="0.25">
      <c r="A128" s="8" t="s">
        <v>960</v>
      </c>
      <c r="B128" s="8" t="s">
        <v>146</v>
      </c>
      <c r="C128" s="34">
        <v>280</v>
      </c>
      <c r="D128" s="8">
        <v>80111600</v>
      </c>
      <c r="E128" s="8"/>
      <c r="F128" s="8"/>
      <c r="G128" s="8" t="s">
        <v>1155</v>
      </c>
      <c r="H128" s="8" t="s">
        <v>44</v>
      </c>
      <c r="I128" s="8" t="s">
        <v>1425</v>
      </c>
      <c r="J128" s="8" t="s">
        <v>159</v>
      </c>
      <c r="K128" s="8" t="s">
        <v>37</v>
      </c>
      <c r="L128" s="41">
        <v>1</v>
      </c>
      <c r="M128" s="8" t="s">
        <v>66</v>
      </c>
      <c r="N128" s="8">
        <v>4</v>
      </c>
      <c r="O128" s="8" t="s">
        <v>39</v>
      </c>
      <c r="P128" s="8" t="s">
        <v>1177</v>
      </c>
      <c r="Q128" s="8" t="s">
        <v>54</v>
      </c>
      <c r="R128" s="8">
        <v>0</v>
      </c>
      <c r="S128" s="8" t="s">
        <v>72</v>
      </c>
      <c r="T128" s="5">
        <v>5000000</v>
      </c>
      <c r="U128" s="5">
        <f t="shared" si="7"/>
        <v>20000000</v>
      </c>
      <c r="V128" s="5">
        <f t="shared" si="8"/>
        <v>20000000</v>
      </c>
      <c r="W128" s="8" t="s">
        <v>42</v>
      </c>
      <c r="X128" s="8" t="s">
        <v>43</v>
      </c>
      <c r="Y128" s="8" t="s">
        <v>408</v>
      </c>
      <c r="Z128" s="8">
        <v>5111150</v>
      </c>
      <c r="AA128" s="9" t="s">
        <v>975</v>
      </c>
      <c r="AB128" s="8"/>
      <c r="AC128" s="8" t="s">
        <v>146</v>
      </c>
      <c r="AD128" s="8" t="s">
        <v>473</v>
      </c>
      <c r="AE128" s="8" t="s">
        <v>399</v>
      </c>
      <c r="AF128" s="8"/>
      <c r="AG128" s="8"/>
    </row>
    <row r="129" spans="1:33" ht="132" hidden="1" x14ac:dyDescent="0.25">
      <c r="A129" s="8" t="s">
        <v>961</v>
      </c>
      <c r="B129" s="8" t="s">
        <v>146</v>
      </c>
      <c r="C129" s="34">
        <v>281</v>
      </c>
      <c r="D129" s="8">
        <v>80111600</v>
      </c>
      <c r="E129" s="8"/>
      <c r="F129" s="8"/>
      <c r="G129" s="8" t="s">
        <v>1156</v>
      </c>
      <c r="H129" s="8" t="s">
        <v>35</v>
      </c>
      <c r="I129" s="8" t="s">
        <v>1428</v>
      </c>
      <c r="J129" s="8" t="s">
        <v>52</v>
      </c>
      <c r="K129" s="8" t="s">
        <v>53</v>
      </c>
      <c r="L129" s="41">
        <v>3</v>
      </c>
      <c r="M129" s="8" t="s">
        <v>47</v>
      </c>
      <c r="N129" s="8">
        <v>6</v>
      </c>
      <c r="O129" s="8" t="s">
        <v>39</v>
      </c>
      <c r="P129" s="8" t="s">
        <v>1177</v>
      </c>
      <c r="Q129" s="8" t="s">
        <v>54</v>
      </c>
      <c r="R129" s="8">
        <v>0</v>
      </c>
      <c r="S129" s="8" t="s">
        <v>72</v>
      </c>
      <c r="T129" s="5">
        <v>6000000</v>
      </c>
      <c r="U129" s="5">
        <f t="shared" si="7"/>
        <v>36000000</v>
      </c>
      <c r="V129" s="5">
        <f t="shared" si="8"/>
        <v>36000000</v>
      </c>
      <c r="W129" s="8" t="s">
        <v>42</v>
      </c>
      <c r="X129" s="8" t="s">
        <v>43</v>
      </c>
      <c r="Y129" s="8" t="s">
        <v>408</v>
      </c>
      <c r="Z129" s="8">
        <v>5111150</v>
      </c>
      <c r="AA129" s="9" t="s">
        <v>975</v>
      </c>
      <c r="AB129" s="8"/>
      <c r="AC129" s="8" t="s">
        <v>146</v>
      </c>
      <c r="AD129" s="8" t="s">
        <v>473</v>
      </c>
      <c r="AE129" s="8" t="s">
        <v>399</v>
      </c>
      <c r="AF129" s="8"/>
      <c r="AG129" s="8"/>
    </row>
    <row r="130" spans="1:33" ht="87" hidden="1" customHeight="1" x14ac:dyDescent="0.25">
      <c r="A130" s="8" t="s">
        <v>962</v>
      </c>
      <c r="B130" s="8" t="s">
        <v>146</v>
      </c>
      <c r="C130" s="34">
        <v>282</v>
      </c>
      <c r="D130" s="8">
        <v>80111600</v>
      </c>
      <c r="E130" s="8"/>
      <c r="F130" s="8"/>
      <c r="G130" s="8" t="s">
        <v>411</v>
      </c>
      <c r="H130" s="8" t="s">
        <v>44</v>
      </c>
      <c r="I130" s="8" t="s">
        <v>1421</v>
      </c>
      <c r="J130" s="8" t="s">
        <v>159</v>
      </c>
      <c r="K130" s="8" t="s">
        <v>37</v>
      </c>
      <c r="L130" s="41">
        <v>1</v>
      </c>
      <c r="M130" s="8" t="s">
        <v>66</v>
      </c>
      <c r="N130" s="8">
        <v>4</v>
      </c>
      <c r="O130" s="8" t="s">
        <v>39</v>
      </c>
      <c r="P130" s="8" t="s">
        <v>1177</v>
      </c>
      <c r="Q130" s="8" t="s">
        <v>54</v>
      </c>
      <c r="R130" s="8">
        <v>0</v>
      </c>
      <c r="S130" s="8" t="s">
        <v>72</v>
      </c>
      <c r="T130" s="5">
        <v>3000000</v>
      </c>
      <c r="U130" s="5">
        <f t="shared" si="7"/>
        <v>12000000</v>
      </c>
      <c r="V130" s="5">
        <f t="shared" si="8"/>
        <v>12000000</v>
      </c>
      <c r="W130" s="8" t="s">
        <v>42</v>
      </c>
      <c r="X130" s="8" t="s">
        <v>43</v>
      </c>
      <c r="Y130" s="8" t="s">
        <v>408</v>
      </c>
      <c r="Z130" s="8">
        <v>5111150</v>
      </c>
      <c r="AA130" s="9" t="s">
        <v>975</v>
      </c>
      <c r="AB130" s="8"/>
      <c r="AC130" s="8" t="s">
        <v>146</v>
      </c>
      <c r="AD130" s="8" t="s">
        <v>473</v>
      </c>
      <c r="AE130" s="8" t="s">
        <v>399</v>
      </c>
      <c r="AF130" s="8"/>
      <c r="AG130" s="8"/>
    </row>
    <row r="131" spans="1:33" s="6" customFormat="1" ht="143.25" hidden="1" customHeight="1" x14ac:dyDescent="0.3">
      <c r="A131" s="8" t="s">
        <v>976</v>
      </c>
      <c r="B131" s="8" t="s">
        <v>103</v>
      </c>
      <c r="C131" s="34">
        <v>293</v>
      </c>
      <c r="D131" s="8">
        <v>80161500</v>
      </c>
      <c r="E131" s="8"/>
      <c r="F131" s="8"/>
      <c r="G131" s="8" t="s">
        <v>1190</v>
      </c>
      <c r="H131" s="8" t="s">
        <v>35</v>
      </c>
      <c r="I131" s="59" t="s">
        <v>1437</v>
      </c>
      <c r="J131" s="8" t="s">
        <v>52</v>
      </c>
      <c r="K131" s="8" t="s">
        <v>37</v>
      </c>
      <c r="L131" s="41">
        <v>1</v>
      </c>
      <c r="M131" s="8" t="s">
        <v>66</v>
      </c>
      <c r="N131" s="8">
        <v>4</v>
      </c>
      <c r="O131" s="8" t="s">
        <v>39</v>
      </c>
      <c r="P131" s="8" t="s">
        <v>1177</v>
      </c>
      <c r="Q131" s="8" t="s">
        <v>1226</v>
      </c>
      <c r="R131" s="8">
        <v>1</v>
      </c>
      <c r="S131" s="8" t="s">
        <v>41</v>
      </c>
      <c r="T131" s="5">
        <v>12000000</v>
      </c>
      <c r="U131" s="5">
        <f>+T131*N131</f>
        <v>48000000</v>
      </c>
      <c r="V131" s="52">
        <f t="shared" si="8"/>
        <v>48000000</v>
      </c>
      <c r="W131" s="8" t="s">
        <v>42</v>
      </c>
      <c r="X131" s="8" t="s">
        <v>43</v>
      </c>
      <c r="Y131" s="8" t="s">
        <v>977</v>
      </c>
      <c r="Z131" s="8">
        <v>5111150</v>
      </c>
      <c r="AA131" s="9" t="s">
        <v>978</v>
      </c>
      <c r="AB131" s="8"/>
      <c r="AC131" s="8" t="s">
        <v>103</v>
      </c>
      <c r="AD131" s="8" t="s">
        <v>450</v>
      </c>
      <c r="AE131" s="8" t="s">
        <v>399</v>
      </c>
      <c r="AF131" s="8"/>
      <c r="AG131" s="8"/>
    </row>
    <row r="132" spans="1:33" s="6" customFormat="1" ht="143.25" hidden="1" customHeight="1" x14ac:dyDescent="0.3">
      <c r="A132" s="8" t="s">
        <v>979</v>
      </c>
      <c r="B132" s="8" t="s">
        <v>103</v>
      </c>
      <c r="C132" s="34">
        <v>294</v>
      </c>
      <c r="D132" s="8">
        <v>80161500</v>
      </c>
      <c r="E132" s="8"/>
      <c r="F132" s="8"/>
      <c r="G132" s="8" t="s">
        <v>980</v>
      </c>
      <c r="H132" s="8" t="s">
        <v>35</v>
      </c>
      <c r="I132" s="59" t="s">
        <v>1436</v>
      </c>
      <c r="J132" s="8" t="s">
        <v>52</v>
      </c>
      <c r="K132" s="8" t="s">
        <v>37</v>
      </c>
      <c r="L132" s="41">
        <v>1</v>
      </c>
      <c r="M132" s="8" t="s">
        <v>66</v>
      </c>
      <c r="N132" s="8">
        <v>4</v>
      </c>
      <c r="O132" s="8" t="s">
        <v>39</v>
      </c>
      <c r="P132" s="8" t="s">
        <v>1177</v>
      </c>
      <c r="Q132" s="8" t="s">
        <v>1226</v>
      </c>
      <c r="R132" s="8">
        <v>1</v>
      </c>
      <c r="S132" s="8" t="s">
        <v>41</v>
      </c>
      <c r="T132" s="5">
        <v>11000000</v>
      </c>
      <c r="U132" s="5">
        <f>+T132*N132</f>
        <v>44000000</v>
      </c>
      <c r="V132" s="52">
        <f t="shared" si="8"/>
        <v>44000000</v>
      </c>
      <c r="W132" s="8" t="s">
        <v>42</v>
      </c>
      <c r="X132" s="8" t="s">
        <v>43</v>
      </c>
      <c r="Y132" s="8" t="s">
        <v>977</v>
      </c>
      <c r="Z132" s="8">
        <v>5111150</v>
      </c>
      <c r="AA132" s="7" t="s">
        <v>978</v>
      </c>
      <c r="AB132" s="8"/>
      <c r="AC132" s="8" t="s">
        <v>103</v>
      </c>
      <c r="AD132" s="8" t="s">
        <v>450</v>
      </c>
      <c r="AE132" s="8" t="s">
        <v>399</v>
      </c>
      <c r="AF132" s="8"/>
      <c r="AG132" s="8"/>
    </row>
    <row r="133" spans="1:33" s="6" customFormat="1" ht="82.5" hidden="1" x14ac:dyDescent="0.3">
      <c r="A133" s="8" t="s">
        <v>1025</v>
      </c>
      <c r="B133" s="135" t="s">
        <v>227</v>
      </c>
      <c r="C133" s="34">
        <v>311</v>
      </c>
      <c r="D133" s="18">
        <v>80161500</v>
      </c>
      <c r="E133" s="18"/>
      <c r="F133" s="18"/>
      <c r="G133" s="18" t="s">
        <v>440</v>
      </c>
      <c r="H133" s="18" t="s">
        <v>312</v>
      </c>
      <c r="I133" s="136" t="s">
        <v>1429</v>
      </c>
      <c r="J133" s="8" t="s">
        <v>52</v>
      </c>
      <c r="K133" s="18" t="s">
        <v>63</v>
      </c>
      <c r="L133" s="43">
        <v>2</v>
      </c>
      <c r="M133" s="18" t="s">
        <v>76</v>
      </c>
      <c r="N133" s="18">
        <v>4</v>
      </c>
      <c r="O133" s="8" t="s">
        <v>39</v>
      </c>
      <c r="P133" s="8" t="s">
        <v>1177</v>
      </c>
      <c r="Q133" s="8" t="s">
        <v>54</v>
      </c>
      <c r="R133" s="8">
        <v>0</v>
      </c>
      <c r="S133" s="8" t="s">
        <v>41</v>
      </c>
      <c r="T133" s="21">
        <v>6500000</v>
      </c>
      <c r="U133" s="5">
        <f>+T133*N133</f>
        <v>26000000</v>
      </c>
      <c r="V133" s="52">
        <f t="shared" si="8"/>
        <v>26000000</v>
      </c>
      <c r="W133" s="8" t="s">
        <v>42</v>
      </c>
      <c r="X133" s="8" t="s">
        <v>43</v>
      </c>
      <c r="Y133" s="20" t="s">
        <v>988</v>
      </c>
      <c r="Z133" s="8">
        <v>5111150</v>
      </c>
      <c r="AA133" s="9" t="s">
        <v>989</v>
      </c>
      <c r="AB133" s="8"/>
      <c r="AC133" s="18" t="s">
        <v>227</v>
      </c>
      <c r="AD133" s="8" t="s">
        <v>450</v>
      </c>
      <c r="AE133" s="8" t="s">
        <v>399</v>
      </c>
      <c r="AF133" s="18"/>
      <c r="AG133" s="24"/>
    </row>
    <row r="134" spans="1:33" s="6" customFormat="1" ht="99" hidden="1" x14ac:dyDescent="0.3">
      <c r="A134" s="8" t="s">
        <v>1026</v>
      </c>
      <c r="B134" s="8" t="s">
        <v>227</v>
      </c>
      <c r="C134" s="34">
        <v>312</v>
      </c>
      <c r="D134" s="8">
        <v>80161500</v>
      </c>
      <c r="E134" s="8"/>
      <c r="F134" s="8"/>
      <c r="G134" s="8" t="s">
        <v>993</v>
      </c>
      <c r="H134" s="18" t="s">
        <v>312</v>
      </c>
      <c r="I134" s="8" t="s">
        <v>1430</v>
      </c>
      <c r="J134" s="8" t="s">
        <v>292</v>
      </c>
      <c r="K134" s="8" t="s">
        <v>37</v>
      </c>
      <c r="L134" s="41">
        <v>1</v>
      </c>
      <c r="M134" s="8" t="s">
        <v>66</v>
      </c>
      <c r="N134" s="8">
        <v>4</v>
      </c>
      <c r="O134" s="8" t="s">
        <v>39</v>
      </c>
      <c r="P134" s="8" t="s">
        <v>1177</v>
      </c>
      <c r="Q134" s="8" t="s">
        <v>54</v>
      </c>
      <c r="R134" s="8">
        <v>0</v>
      </c>
      <c r="S134" s="8" t="s">
        <v>41</v>
      </c>
      <c r="T134" s="5">
        <v>7000000</v>
      </c>
      <c r="U134" s="5">
        <f>+T134*N134</f>
        <v>28000000</v>
      </c>
      <c r="V134" s="52">
        <f t="shared" si="8"/>
        <v>28000000</v>
      </c>
      <c r="W134" s="8" t="s">
        <v>42</v>
      </c>
      <c r="X134" s="8"/>
      <c r="Y134" s="20" t="s">
        <v>988</v>
      </c>
      <c r="Z134" s="8">
        <v>5111150</v>
      </c>
      <c r="AA134" s="9" t="s">
        <v>989</v>
      </c>
      <c r="AB134" s="8"/>
      <c r="AC134" s="8" t="s">
        <v>227</v>
      </c>
      <c r="AD134" s="8" t="s">
        <v>450</v>
      </c>
      <c r="AE134" s="8" t="s">
        <v>399</v>
      </c>
      <c r="AF134" s="24"/>
      <c r="AG134" s="24"/>
    </row>
    <row r="135" spans="1:33" s="6" customFormat="1" ht="66" hidden="1" x14ac:dyDescent="0.3">
      <c r="A135" s="8" t="s">
        <v>1027</v>
      </c>
      <c r="B135" s="8" t="s">
        <v>227</v>
      </c>
      <c r="C135" s="34">
        <v>313</v>
      </c>
      <c r="D135" s="8">
        <v>80161500</v>
      </c>
      <c r="E135" s="8"/>
      <c r="F135" s="8"/>
      <c r="G135" s="8" t="s">
        <v>994</v>
      </c>
      <c r="H135" s="8" t="s">
        <v>44</v>
      </c>
      <c r="I135" s="8" t="s">
        <v>1424</v>
      </c>
      <c r="J135" s="8" t="s">
        <v>52</v>
      </c>
      <c r="K135" s="8" t="s">
        <v>53</v>
      </c>
      <c r="L135" s="41">
        <v>3</v>
      </c>
      <c r="M135" s="8" t="s">
        <v>195</v>
      </c>
      <c r="N135" s="8">
        <v>4</v>
      </c>
      <c r="O135" s="8" t="s">
        <v>39</v>
      </c>
      <c r="P135" s="8" t="s">
        <v>1177</v>
      </c>
      <c r="Q135" s="8" t="s">
        <v>54</v>
      </c>
      <c r="R135" s="8">
        <v>0</v>
      </c>
      <c r="S135" s="8" t="s">
        <v>41</v>
      </c>
      <c r="T135" s="5">
        <v>4500000</v>
      </c>
      <c r="U135" s="5">
        <f>+T135*N135</f>
        <v>18000000</v>
      </c>
      <c r="V135" s="52">
        <f t="shared" si="8"/>
        <v>18000000</v>
      </c>
      <c r="W135" s="8" t="s">
        <v>42</v>
      </c>
      <c r="X135" s="8" t="s">
        <v>43</v>
      </c>
      <c r="Y135" s="20" t="s">
        <v>988</v>
      </c>
      <c r="Z135" s="8">
        <v>5111150</v>
      </c>
      <c r="AA135" s="9" t="s">
        <v>989</v>
      </c>
      <c r="AB135" s="8"/>
      <c r="AC135" s="8" t="s">
        <v>227</v>
      </c>
      <c r="AD135" s="8" t="s">
        <v>450</v>
      </c>
      <c r="AE135" s="8" t="s">
        <v>399</v>
      </c>
      <c r="AF135" s="8"/>
      <c r="AG135" s="24"/>
    </row>
    <row r="136" spans="1:33" s="6" customFormat="1" ht="82.5" hidden="1" x14ac:dyDescent="0.3">
      <c r="A136" s="8" t="s">
        <v>310</v>
      </c>
      <c r="B136" s="8" t="s">
        <v>227</v>
      </c>
      <c r="C136" s="34">
        <v>321</v>
      </c>
      <c r="D136" s="8">
        <v>80161500</v>
      </c>
      <c r="E136" s="8"/>
      <c r="F136" s="8"/>
      <c r="G136" s="8" t="s">
        <v>997</v>
      </c>
      <c r="H136" s="8" t="s">
        <v>35</v>
      </c>
      <c r="I136" s="59" t="s">
        <v>1436</v>
      </c>
      <c r="J136" s="8" t="s">
        <v>321</v>
      </c>
      <c r="K136" s="8" t="s">
        <v>37</v>
      </c>
      <c r="L136" s="41">
        <v>1</v>
      </c>
      <c r="M136" s="8" t="s">
        <v>66</v>
      </c>
      <c r="N136" s="8">
        <v>4</v>
      </c>
      <c r="O136" s="8" t="s">
        <v>39</v>
      </c>
      <c r="P136" s="8" t="s">
        <v>1177</v>
      </c>
      <c r="Q136" s="8" t="s">
        <v>54</v>
      </c>
      <c r="R136" s="8">
        <v>0</v>
      </c>
      <c r="S136" s="8" t="s">
        <v>72</v>
      </c>
      <c r="T136" s="5">
        <v>11000000</v>
      </c>
      <c r="U136" s="5">
        <f t="shared" ref="U136:U142" si="9">+T136*N136</f>
        <v>44000000</v>
      </c>
      <c r="V136" s="5">
        <f t="shared" si="8"/>
        <v>44000000</v>
      </c>
      <c r="W136" s="8" t="s">
        <v>42</v>
      </c>
      <c r="X136" s="8" t="s">
        <v>43</v>
      </c>
      <c r="Y136" s="20" t="s">
        <v>322</v>
      </c>
      <c r="Z136" s="8">
        <v>5111150</v>
      </c>
      <c r="AA136" s="9" t="s">
        <v>323</v>
      </c>
      <c r="AB136" s="8"/>
      <c r="AC136" s="8" t="s">
        <v>227</v>
      </c>
      <c r="AD136" s="8" t="s">
        <v>441</v>
      </c>
      <c r="AE136" s="8" t="s">
        <v>399</v>
      </c>
      <c r="AF136" s="8"/>
      <c r="AG136" s="24"/>
    </row>
    <row r="137" spans="1:33" s="6" customFormat="1" ht="99" hidden="1" x14ac:dyDescent="0.3">
      <c r="A137" s="8" t="s">
        <v>311</v>
      </c>
      <c r="B137" s="8" t="s">
        <v>227</v>
      </c>
      <c r="C137" s="34">
        <v>322</v>
      </c>
      <c r="D137" s="8">
        <v>80161500</v>
      </c>
      <c r="E137" s="8"/>
      <c r="F137" s="8"/>
      <c r="G137" s="8" t="s">
        <v>1143</v>
      </c>
      <c r="H137" s="8" t="s">
        <v>44</v>
      </c>
      <c r="I137" s="8" t="s">
        <v>1426</v>
      </c>
      <c r="J137" s="8" t="s">
        <v>1142</v>
      </c>
      <c r="K137" s="8" t="s">
        <v>163</v>
      </c>
      <c r="L137" s="41">
        <v>1</v>
      </c>
      <c r="M137" s="8" t="s">
        <v>66</v>
      </c>
      <c r="N137" s="8">
        <v>4</v>
      </c>
      <c r="O137" s="8" t="s">
        <v>39</v>
      </c>
      <c r="P137" s="8" t="s">
        <v>1177</v>
      </c>
      <c r="Q137" s="8" t="s">
        <v>54</v>
      </c>
      <c r="R137" s="8">
        <v>0</v>
      </c>
      <c r="S137" s="8" t="s">
        <v>72</v>
      </c>
      <c r="T137" s="5">
        <v>5500000</v>
      </c>
      <c r="U137" s="5">
        <f t="shared" si="9"/>
        <v>22000000</v>
      </c>
      <c r="V137" s="5">
        <f t="shared" si="8"/>
        <v>22000000</v>
      </c>
      <c r="W137" s="8" t="s">
        <v>42</v>
      </c>
      <c r="X137" s="8" t="s">
        <v>43</v>
      </c>
      <c r="Y137" s="20" t="s">
        <v>988</v>
      </c>
      <c r="Z137" s="8">
        <v>5111150</v>
      </c>
      <c r="AA137" s="9" t="s">
        <v>989</v>
      </c>
      <c r="AB137" s="8"/>
      <c r="AC137" s="8" t="s">
        <v>227</v>
      </c>
      <c r="AD137" s="8" t="s">
        <v>441</v>
      </c>
      <c r="AE137" s="8" t="s">
        <v>399</v>
      </c>
      <c r="AF137" s="8"/>
      <c r="AG137" s="24"/>
    </row>
    <row r="138" spans="1:33" s="6" customFormat="1" ht="115.5" hidden="1" x14ac:dyDescent="0.3">
      <c r="A138" s="8" t="s">
        <v>1032</v>
      </c>
      <c r="B138" s="8" t="s">
        <v>227</v>
      </c>
      <c r="C138" s="34">
        <v>323</v>
      </c>
      <c r="D138" s="8">
        <v>80161500</v>
      </c>
      <c r="E138" s="8"/>
      <c r="F138" s="8"/>
      <c r="G138" s="8" t="s">
        <v>998</v>
      </c>
      <c r="H138" s="8" t="s">
        <v>35</v>
      </c>
      <c r="I138" s="8" t="s">
        <v>1428</v>
      </c>
      <c r="J138" s="8" t="s">
        <v>442</v>
      </c>
      <c r="K138" s="13" t="s">
        <v>37</v>
      </c>
      <c r="L138" s="42">
        <v>1</v>
      </c>
      <c r="M138" s="8" t="s">
        <v>66</v>
      </c>
      <c r="N138" s="8">
        <v>4</v>
      </c>
      <c r="O138" s="8" t="s">
        <v>39</v>
      </c>
      <c r="P138" s="8" t="s">
        <v>1177</v>
      </c>
      <c r="Q138" s="8" t="s">
        <v>54</v>
      </c>
      <c r="R138" s="8">
        <v>0</v>
      </c>
      <c r="S138" s="8" t="s">
        <v>72</v>
      </c>
      <c r="T138" s="5">
        <v>6000000</v>
      </c>
      <c r="U138" s="5">
        <f t="shared" si="9"/>
        <v>24000000</v>
      </c>
      <c r="V138" s="5">
        <f t="shared" si="8"/>
        <v>24000000</v>
      </c>
      <c r="W138" s="8" t="s">
        <v>42</v>
      </c>
      <c r="X138" s="8" t="s">
        <v>43</v>
      </c>
      <c r="Y138" s="20" t="s">
        <v>988</v>
      </c>
      <c r="Z138" s="8">
        <v>5111150</v>
      </c>
      <c r="AA138" s="9" t="s">
        <v>989</v>
      </c>
      <c r="AB138" s="8"/>
      <c r="AC138" s="8" t="s">
        <v>227</v>
      </c>
      <c r="AD138" s="8" t="s">
        <v>441</v>
      </c>
      <c r="AE138" s="8" t="s">
        <v>399</v>
      </c>
      <c r="AF138" s="8"/>
      <c r="AG138" s="24"/>
    </row>
    <row r="139" spans="1:33" s="6" customFormat="1" ht="82.5" hidden="1" x14ac:dyDescent="0.3">
      <c r="A139" s="8" t="s">
        <v>313</v>
      </c>
      <c r="B139" s="8" t="s">
        <v>227</v>
      </c>
      <c r="C139" s="34">
        <v>324</v>
      </c>
      <c r="D139" s="8">
        <v>80161500</v>
      </c>
      <c r="E139" s="8"/>
      <c r="F139" s="8"/>
      <c r="G139" s="8" t="s">
        <v>1105</v>
      </c>
      <c r="H139" s="8" t="s">
        <v>35</v>
      </c>
      <c r="I139" s="8" t="s">
        <v>1432</v>
      </c>
      <c r="J139" s="8" t="s">
        <v>443</v>
      </c>
      <c r="K139" s="13" t="s">
        <v>37</v>
      </c>
      <c r="L139" s="42">
        <v>1</v>
      </c>
      <c r="M139" s="8" t="s">
        <v>66</v>
      </c>
      <c r="N139" s="8">
        <v>4</v>
      </c>
      <c r="O139" s="8" t="s">
        <v>39</v>
      </c>
      <c r="P139" s="8" t="s">
        <v>1177</v>
      </c>
      <c r="Q139" s="8" t="s">
        <v>54</v>
      </c>
      <c r="R139" s="8">
        <v>0</v>
      </c>
      <c r="S139" s="8" t="s">
        <v>72</v>
      </c>
      <c r="T139" s="5">
        <v>8000000</v>
      </c>
      <c r="U139" s="5">
        <f t="shared" si="9"/>
        <v>32000000</v>
      </c>
      <c r="V139" s="5">
        <f t="shared" si="8"/>
        <v>32000000</v>
      </c>
      <c r="W139" s="8" t="s">
        <v>42</v>
      </c>
      <c r="X139" s="8" t="s">
        <v>43</v>
      </c>
      <c r="Y139" s="20" t="s">
        <v>988</v>
      </c>
      <c r="Z139" s="8">
        <v>5111150</v>
      </c>
      <c r="AA139" s="9" t="s">
        <v>989</v>
      </c>
      <c r="AB139" s="8"/>
      <c r="AC139" s="8" t="s">
        <v>227</v>
      </c>
      <c r="AD139" s="8" t="s">
        <v>441</v>
      </c>
      <c r="AE139" s="8" t="s">
        <v>399</v>
      </c>
      <c r="AF139" s="8"/>
      <c r="AG139" s="24"/>
    </row>
    <row r="140" spans="1:33" s="6" customFormat="1" ht="66" hidden="1" x14ac:dyDescent="0.3">
      <c r="A140" s="8" t="s">
        <v>315</v>
      </c>
      <c r="B140" s="8" t="s">
        <v>227</v>
      </c>
      <c r="C140" s="34">
        <v>325</v>
      </c>
      <c r="D140" s="8">
        <v>80161500</v>
      </c>
      <c r="E140" s="8"/>
      <c r="F140" s="8"/>
      <c r="G140" s="8" t="s">
        <v>999</v>
      </c>
      <c r="H140" s="8" t="s">
        <v>35</v>
      </c>
      <c r="I140" s="8" t="s">
        <v>1432</v>
      </c>
      <c r="J140" s="8" t="s">
        <v>52</v>
      </c>
      <c r="K140" s="8" t="s">
        <v>63</v>
      </c>
      <c r="L140" s="41">
        <v>2</v>
      </c>
      <c r="M140" s="8" t="s">
        <v>38</v>
      </c>
      <c r="N140" s="8">
        <v>10.5</v>
      </c>
      <c r="O140" s="8" t="s">
        <v>39</v>
      </c>
      <c r="P140" s="8" t="s">
        <v>1177</v>
      </c>
      <c r="Q140" s="8" t="s">
        <v>54</v>
      </c>
      <c r="R140" s="8">
        <v>0</v>
      </c>
      <c r="S140" s="8" t="s">
        <v>72</v>
      </c>
      <c r="T140" s="5">
        <v>8000000</v>
      </c>
      <c r="U140" s="5">
        <f t="shared" si="9"/>
        <v>84000000</v>
      </c>
      <c r="V140" s="5">
        <f t="shared" si="8"/>
        <v>84000000</v>
      </c>
      <c r="W140" s="8" t="s">
        <v>42</v>
      </c>
      <c r="X140" s="8" t="s">
        <v>43</v>
      </c>
      <c r="Y140" s="20" t="s">
        <v>988</v>
      </c>
      <c r="Z140" s="8">
        <v>5111150</v>
      </c>
      <c r="AA140" s="9" t="s">
        <v>989</v>
      </c>
      <c r="AB140" s="8"/>
      <c r="AC140" s="8" t="s">
        <v>227</v>
      </c>
      <c r="AD140" s="8" t="s">
        <v>441</v>
      </c>
      <c r="AE140" s="8" t="s">
        <v>399</v>
      </c>
      <c r="AF140" s="8"/>
      <c r="AG140" s="24"/>
    </row>
    <row r="141" spans="1:33" s="6" customFormat="1" ht="66" hidden="1" x14ac:dyDescent="0.3">
      <c r="A141" s="8" t="s">
        <v>316</v>
      </c>
      <c r="B141" s="8" t="s">
        <v>227</v>
      </c>
      <c r="C141" s="34">
        <v>326</v>
      </c>
      <c r="D141" s="8">
        <v>80161500</v>
      </c>
      <c r="E141" s="8"/>
      <c r="F141" s="8"/>
      <c r="G141" s="8" t="s">
        <v>999</v>
      </c>
      <c r="H141" s="8" t="s">
        <v>35</v>
      </c>
      <c r="I141" s="8" t="s">
        <v>1432</v>
      </c>
      <c r="J141" s="8" t="s">
        <v>52</v>
      </c>
      <c r="K141" s="8" t="s">
        <v>63</v>
      </c>
      <c r="L141" s="41">
        <v>2</v>
      </c>
      <c r="M141" s="8" t="s">
        <v>38</v>
      </c>
      <c r="N141" s="8">
        <v>10.5</v>
      </c>
      <c r="O141" s="8" t="s">
        <v>39</v>
      </c>
      <c r="P141" s="8" t="s">
        <v>1177</v>
      </c>
      <c r="Q141" s="8" t="s">
        <v>54</v>
      </c>
      <c r="R141" s="8">
        <v>0</v>
      </c>
      <c r="S141" s="8" t="s">
        <v>72</v>
      </c>
      <c r="T141" s="5">
        <v>8000000</v>
      </c>
      <c r="U141" s="5">
        <f t="shared" si="9"/>
        <v>84000000</v>
      </c>
      <c r="V141" s="5">
        <f t="shared" si="8"/>
        <v>84000000</v>
      </c>
      <c r="W141" s="8" t="s">
        <v>42</v>
      </c>
      <c r="X141" s="8" t="s">
        <v>43</v>
      </c>
      <c r="Y141" s="20" t="s">
        <v>988</v>
      </c>
      <c r="Z141" s="8">
        <v>5111150</v>
      </c>
      <c r="AA141" s="9" t="s">
        <v>989</v>
      </c>
      <c r="AB141" s="8"/>
      <c r="AC141" s="8" t="s">
        <v>227</v>
      </c>
      <c r="AD141" s="8" t="s">
        <v>441</v>
      </c>
      <c r="AE141" s="8" t="s">
        <v>399</v>
      </c>
      <c r="AF141" s="8"/>
      <c r="AG141" s="24"/>
    </row>
    <row r="142" spans="1:33" s="29" customFormat="1" ht="99" hidden="1" x14ac:dyDescent="0.3">
      <c r="A142" s="8" t="s">
        <v>1033</v>
      </c>
      <c r="B142" s="8" t="s">
        <v>227</v>
      </c>
      <c r="C142" s="34">
        <v>327</v>
      </c>
      <c r="D142" s="8">
        <v>80161500</v>
      </c>
      <c r="E142" s="8"/>
      <c r="F142" s="8"/>
      <c r="G142" s="8" t="s">
        <v>1000</v>
      </c>
      <c r="H142" s="8" t="s">
        <v>35</v>
      </c>
      <c r="I142" s="8" t="s">
        <v>1432</v>
      </c>
      <c r="J142" s="8" t="s">
        <v>1001</v>
      </c>
      <c r="K142" s="8" t="s">
        <v>37</v>
      </c>
      <c r="L142" s="41">
        <v>1</v>
      </c>
      <c r="M142" s="8" t="s">
        <v>66</v>
      </c>
      <c r="N142" s="8">
        <v>4</v>
      </c>
      <c r="O142" s="8" t="s">
        <v>39</v>
      </c>
      <c r="P142" s="8" t="s">
        <v>1177</v>
      </c>
      <c r="Q142" s="8" t="s">
        <v>54</v>
      </c>
      <c r="R142" s="8">
        <v>0</v>
      </c>
      <c r="S142" s="8" t="s">
        <v>72</v>
      </c>
      <c r="T142" s="5">
        <v>8000000</v>
      </c>
      <c r="U142" s="5">
        <f t="shared" si="9"/>
        <v>32000000</v>
      </c>
      <c r="V142" s="5">
        <f t="shared" si="8"/>
        <v>32000000</v>
      </c>
      <c r="W142" s="8" t="s">
        <v>42</v>
      </c>
      <c r="X142" s="8" t="s">
        <v>43</v>
      </c>
      <c r="Y142" s="20" t="s">
        <v>988</v>
      </c>
      <c r="Z142" s="8">
        <v>5111150</v>
      </c>
      <c r="AA142" s="9" t="s">
        <v>989</v>
      </c>
      <c r="AB142" s="8"/>
      <c r="AC142" s="8" t="s">
        <v>227</v>
      </c>
      <c r="AD142" s="8" t="s">
        <v>441</v>
      </c>
      <c r="AE142" s="8" t="s">
        <v>399</v>
      </c>
      <c r="AF142" s="8"/>
      <c r="AG142" s="32"/>
    </row>
    <row r="143" spans="1:33" s="6" customFormat="1" ht="99" hidden="1" x14ac:dyDescent="0.3">
      <c r="A143" s="8" t="s">
        <v>1034</v>
      </c>
      <c r="B143" s="8" t="s">
        <v>227</v>
      </c>
      <c r="C143" s="34">
        <v>329</v>
      </c>
      <c r="D143" s="8">
        <v>80161500</v>
      </c>
      <c r="E143" s="8"/>
      <c r="F143" s="8"/>
      <c r="G143" s="8" t="s">
        <v>1003</v>
      </c>
      <c r="H143" s="8" t="s">
        <v>35</v>
      </c>
      <c r="I143" s="8" t="s">
        <v>1432</v>
      </c>
      <c r="J143" s="8" t="s">
        <v>1004</v>
      </c>
      <c r="K143" s="13" t="s">
        <v>37</v>
      </c>
      <c r="L143" s="42">
        <v>1</v>
      </c>
      <c r="M143" s="8" t="s">
        <v>66</v>
      </c>
      <c r="N143" s="8">
        <v>4</v>
      </c>
      <c r="O143" s="8" t="s">
        <v>39</v>
      </c>
      <c r="P143" s="8" t="s">
        <v>1177</v>
      </c>
      <c r="Q143" s="8" t="s">
        <v>54</v>
      </c>
      <c r="R143" s="8">
        <v>0</v>
      </c>
      <c r="S143" s="8" t="s">
        <v>72</v>
      </c>
      <c r="T143" s="5">
        <v>8000000</v>
      </c>
      <c r="U143" s="5">
        <v>32000000</v>
      </c>
      <c r="V143" s="5">
        <f t="shared" si="8"/>
        <v>32000000</v>
      </c>
      <c r="W143" s="8" t="s">
        <v>42</v>
      </c>
      <c r="X143" s="8" t="s">
        <v>43</v>
      </c>
      <c r="Y143" s="20" t="s">
        <v>988</v>
      </c>
      <c r="Z143" s="8">
        <v>5111150</v>
      </c>
      <c r="AA143" s="9" t="s">
        <v>989</v>
      </c>
      <c r="AB143" s="8"/>
      <c r="AC143" s="8" t="s">
        <v>227</v>
      </c>
      <c r="AD143" s="8" t="s">
        <v>441</v>
      </c>
      <c r="AE143" s="8" t="s">
        <v>399</v>
      </c>
      <c r="AF143" s="8"/>
      <c r="AG143" s="24"/>
    </row>
    <row r="144" spans="1:33" s="6" customFormat="1" ht="66" hidden="1" x14ac:dyDescent="0.3">
      <c r="A144" s="8" t="s">
        <v>1035</v>
      </c>
      <c r="B144" s="8" t="s">
        <v>227</v>
      </c>
      <c r="C144" s="34">
        <v>330</v>
      </c>
      <c r="D144" s="8">
        <v>80161500</v>
      </c>
      <c r="E144" s="8"/>
      <c r="F144" s="8"/>
      <c r="G144" s="8" t="s">
        <v>1005</v>
      </c>
      <c r="H144" s="8" t="s">
        <v>44</v>
      </c>
      <c r="I144" s="8" t="s">
        <v>1424</v>
      </c>
      <c r="J144" s="8" t="s">
        <v>1006</v>
      </c>
      <c r="K144" s="13" t="s">
        <v>37</v>
      </c>
      <c r="L144" s="42">
        <v>1</v>
      </c>
      <c r="M144" s="8" t="s">
        <v>66</v>
      </c>
      <c r="N144" s="8">
        <v>4</v>
      </c>
      <c r="O144" s="8" t="s">
        <v>39</v>
      </c>
      <c r="P144" s="8" t="s">
        <v>1177</v>
      </c>
      <c r="Q144" s="8" t="s">
        <v>54</v>
      </c>
      <c r="R144" s="8">
        <v>0</v>
      </c>
      <c r="S144" s="8" t="s">
        <v>72</v>
      </c>
      <c r="T144" s="5">
        <v>4500000</v>
      </c>
      <c r="U144" s="5">
        <f t="shared" ref="U144:U149" si="10">+T144*N144</f>
        <v>18000000</v>
      </c>
      <c r="V144" s="5">
        <f t="shared" si="8"/>
        <v>18000000</v>
      </c>
      <c r="W144" s="8" t="s">
        <v>42</v>
      </c>
      <c r="X144" s="8" t="s">
        <v>43</v>
      </c>
      <c r="Y144" s="20" t="s">
        <v>988</v>
      </c>
      <c r="Z144" s="8">
        <v>5111150</v>
      </c>
      <c r="AA144" s="9" t="s">
        <v>989</v>
      </c>
      <c r="AB144" s="8"/>
      <c r="AC144" s="8" t="s">
        <v>227</v>
      </c>
      <c r="AD144" s="8" t="s">
        <v>441</v>
      </c>
      <c r="AE144" s="8" t="s">
        <v>399</v>
      </c>
      <c r="AF144" s="8"/>
      <c r="AG144" s="24"/>
    </row>
    <row r="145" spans="1:33" s="6" customFormat="1" ht="82.5" hidden="1" x14ac:dyDescent="0.3">
      <c r="A145" s="8" t="s">
        <v>324</v>
      </c>
      <c r="B145" s="8" t="s">
        <v>227</v>
      </c>
      <c r="C145" s="34">
        <v>331</v>
      </c>
      <c r="D145" s="8">
        <v>80161500</v>
      </c>
      <c r="E145" s="8"/>
      <c r="F145" s="8"/>
      <c r="G145" s="8" t="s">
        <v>1007</v>
      </c>
      <c r="H145" s="8" t="s">
        <v>44</v>
      </c>
      <c r="I145" s="8" t="s">
        <v>1424</v>
      </c>
      <c r="J145" s="8" t="s">
        <v>52</v>
      </c>
      <c r="K145" s="8" t="s">
        <v>63</v>
      </c>
      <c r="L145" s="41">
        <v>2</v>
      </c>
      <c r="M145" s="8" t="s">
        <v>38</v>
      </c>
      <c r="N145" s="8">
        <v>10.5</v>
      </c>
      <c r="O145" s="8" t="s">
        <v>39</v>
      </c>
      <c r="P145" s="8" t="s">
        <v>1177</v>
      </c>
      <c r="Q145" s="8" t="s">
        <v>54</v>
      </c>
      <c r="R145" s="8">
        <v>0</v>
      </c>
      <c r="S145" s="8" t="s">
        <v>72</v>
      </c>
      <c r="T145" s="5">
        <v>4500000</v>
      </c>
      <c r="U145" s="5">
        <f t="shared" si="10"/>
        <v>47250000</v>
      </c>
      <c r="V145" s="5">
        <f t="shared" si="8"/>
        <v>47250000</v>
      </c>
      <c r="W145" s="8" t="s">
        <v>42</v>
      </c>
      <c r="X145" s="8" t="s">
        <v>43</v>
      </c>
      <c r="Y145" s="20" t="s">
        <v>988</v>
      </c>
      <c r="Z145" s="8">
        <v>5111150</v>
      </c>
      <c r="AA145" s="9" t="s">
        <v>989</v>
      </c>
      <c r="AB145" s="8"/>
      <c r="AC145" s="8" t="s">
        <v>227</v>
      </c>
      <c r="AD145" s="8" t="s">
        <v>441</v>
      </c>
      <c r="AE145" s="8" t="s">
        <v>399</v>
      </c>
      <c r="AF145" s="8"/>
      <c r="AG145" s="24"/>
    </row>
    <row r="146" spans="1:33" s="6" customFormat="1" ht="66" hidden="1" x14ac:dyDescent="0.3">
      <c r="A146" s="8" t="s">
        <v>325</v>
      </c>
      <c r="B146" s="8" t="s">
        <v>227</v>
      </c>
      <c r="C146" s="34">
        <v>332</v>
      </c>
      <c r="D146" s="8">
        <v>80161500</v>
      </c>
      <c r="E146" s="8"/>
      <c r="F146" s="8"/>
      <c r="G146" s="8" t="s">
        <v>1008</v>
      </c>
      <c r="H146" s="8" t="s">
        <v>35</v>
      </c>
      <c r="I146" s="8" t="s">
        <v>1427</v>
      </c>
      <c r="J146" s="8" t="s">
        <v>1009</v>
      </c>
      <c r="K146" s="13" t="s">
        <v>37</v>
      </c>
      <c r="L146" s="42">
        <v>1</v>
      </c>
      <c r="M146" s="8" t="s">
        <v>66</v>
      </c>
      <c r="N146" s="8">
        <v>4</v>
      </c>
      <c r="O146" s="8" t="s">
        <v>39</v>
      </c>
      <c r="P146" s="8" t="s">
        <v>1177</v>
      </c>
      <c r="Q146" s="8" t="s">
        <v>54</v>
      </c>
      <c r="R146" s="8">
        <v>0</v>
      </c>
      <c r="S146" s="8" t="s">
        <v>72</v>
      </c>
      <c r="T146" s="5">
        <v>5500000</v>
      </c>
      <c r="U146" s="5">
        <f t="shared" si="10"/>
        <v>22000000</v>
      </c>
      <c r="V146" s="5">
        <f t="shared" si="8"/>
        <v>22000000</v>
      </c>
      <c r="W146" s="8" t="s">
        <v>42</v>
      </c>
      <c r="X146" s="8" t="s">
        <v>43</v>
      </c>
      <c r="Y146" s="20" t="s">
        <v>988</v>
      </c>
      <c r="Z146" s="8">
        <v>5111150</v>
      </c>
      <c r="AA146" s="9" t="s">
        <v>989</v>
      </c>
      <c r="AB146" s="8"/>
      <c r="AC146" s="8" t="s">
        <v>227</v>
      </c>
      <c r="AD146" s="8" t="s">
        <v>441</v>
      </c>
      <c r="AE146" s="8" t="s">
        <v>399</v>
      </c>
      <c r="AF146" s="8"/>
      <c r="AG146" s="24"/>
    </row>
    <row r="147" spans="1:33" s="6" customFormat="1" ht="66" hidden="1" x14ac:dyDescent="0.3">
      <c r="A147" s="8" t="s">
        <v>326</v>
      </c>
      <c r="B147" s="8" t="s">
        <v>227</v>
      </c>
      <c r="C147" s="34">
        <v>333</v>
      </c>
      <c r="D147" s="8">
        <v>80161500</v>
      </c>
      <c r="E147" s="8"/>
      <c r="F147" s="8"/>
      <c r="G147" s="8" t="s">
        <v>1010</v>
      </c>
      <c r="H147" s="8" t="s">
        <v>44</v>
      </c>
      <c r="I147" s="8" t="s">
        <v>1424</v>
      </c>
      <c r="J147" s="8" t="s">
        <v>1011</v>
      </c>
      <c r="K147" s="13" t="s">
        <v>37</v>
      </c>
      <c r="L147" s="42">
        <v>1</v>
      </c>
      <c r="M147" s="8" t="s">
        <v>66</v>
      </c>
      <c r="N147" s="8">
        <v>4</v>
      </c>
      <c r="O147" s="8" t="s">
        <v>39</v>
      </c>
      <c r="P147" s="8" t="s">
        <v>1177</v>
      </c>
      <c r="Q147" s="8" t="s">
        <v>54</v>
      </c>
      <c r="R147" s="8">
        <v>0</v>
      </c>
      <c r="S147" s="8" t="s">
        <v>72</v>
      </c>
      <c r="T147" s="5">
        <v>4500000</v>
      </c>
      <c r="U147" s="5">
        <f t="shared" si="10"/>
        <v>18000000</v>
      </c>
      <c r="V147" s="5">
        <f t="shared" si="8"/>
        <v>18000000</v>
      </c>
      <c r="W147" s="8" t="s">
        <v>42</v>
      </c>
      <c r="X147" s="8" t="s">
        <v>43</v>
      </c>
      <c r="Y147" s="20" t="s">
        <v>988</v>
      </c>
      <c r="Z147" s="8">
        <v>5111150</v>
      </c>
      <c r="AA147" s="9" t="s">
        <v>989</v>
      </c>
      <c r="AB147" s="8"/>
      <c r="AC147" s="8" t="s">
        <v>227</v>
      </c>
      <c r="AD147" s="8" t="s">
        <v>441</v>
      </c>
      <c r="AE147" s="8" t="s">
        <v>399</v>
      </c>
      <c r="AF147" s="8"/>
      <c r="AG147" s="24"/>
    </row>
    <row r="148" spans="1:33" s="6" customFormat="1" ht="66" hidden="1" x14ac:dyDescent="0.3">
      <c r="A148" s="8" t="s">
        <v>327</v>
      </c>
      <c r="B148" s="8" t="s">
        <v>227</v>
      </c>
      <c r="C148" s="34">
        <v>334</v>
      </c>
      <c r="D148" s="8">
        <v>80161500</v>
      </c>
      <c r="E148" s="8"/>
      <c r="F148" s="8"/>
      <c r="G148" s="8" t="s">
        <v>1012</v>
      </c>
      <c r="H148" s="8" t="s">
        <v>35</v>
      </c>
      <c r="I148" s="8" t="s">
        <v>1432</v>
      </c>
      <c r="J148" s="8" t="s">
        <v>52</v>
      </c>
      <c r="K148" s="8" t="s">
        <v>63</v>
      </c>
      <c r="L148" s="41">
        <v>2</v>
      </c>
      <c r="M148" s="8" t="s">
        <v>38</v>
      </c>
      <c r="N148" s="8">
        <v>10.5</v>
      </c>
      <c r="O148" s="8" t="s">
        <v>39</v>
      </c>
      <c r="P148" s="8" t="s">
        <v>1177</v>
      </c>
      <c r="Q148" s="8" t="s">
        <v>54</v>
      </c>
      <c r="R148" s="8">
        <v>0</v>
      </c>
      <c r="S148" s="8" t="s">
        <v>72</v>
      </c>
      <c r="T148" s="5">
        <v>8000000</v>
      </c>
      <c r="U148" s="5">
        <f t="shared" si="10"/>
        <v>84000000</v>
      </c>
      <c r="V148" s="5">
        <f t="shared" si="8"/>
        <v>84000000</v>
      </c>
      <c r="W148" s="8" t="s">
        <v>42</v>
      </c>
      <c r="X148" s="8" t="s">
        <v>43</v>
      </c>
      <c r="Y148" s="20" t="s">
        <v>988</v>
      </c>
      <c r="Z148" s="8">
        <v>5111150</v>
      </c>
      <c r="AA148" s="9" t="s">
        <v>989</v>
      </c>
      <c r="AB148" s="8"/>
      <c r="AC148" s="8" t="s">
        <v>227</v>
      </c>
      <c r="AD148" s="8" t="s">
        <v>441</v>
      </c>
      <c r="AE148" s="8" t="s">
        <v>399</v>
      </c>
      <c r="AF148" s="8"/>
      <c r="AG148" s="24"/>
    </row>
    <row r="149" spans="1:33" s="6" customFormat="1" ht="66" hidden="1" x14ac:dyDescent="0.3">
      <c r="A149" s="8" t="s">
        <v>328</v>
      </c>
      <c r="B149" s="8" t="s">
        <v>227</v>
      </c>
      <c r="C149" s="34">
        <v>335</v>
      </c>
      <c r="D149" s="8">
        <v>80161500</v>
      </c>
      <c r="E149" s="8"/>
      <c r="F149" s="8"/>
      <c r="G149" s="8" t="s">
        <v>1012</v>
      </c>
      <c r="H149" s="8" t="s">
        <v>35</v>
      </c>
      <c r="I149" s="8" t="s">
        <v>1432</v>
      </c>
      <c r="J149" s="8" t="s">
        <v>52</v>
      </c>
      <c r="K149" s="8" t="s">
        <v>63</v>
      </c>
      <c r="L149" s="41">
        <v>2</v>
      </c>
      <c r="M149" s="8" t="s">
        <v>38</v>
      </c>
      <c r="N149" s="8">
        <v>10.5</v>
      </c>
      <c r="O149" s="8" t="s">
        <v>39</v>
      </c>
      <c r="P149" s="8" t="s">
        <v>1177</v>
      </c>
      <c r="Q149" s="8" t="s">
        <v>54</v>
      </c>
      <c r="R149" s="8">
        <v>0</v>
      </c>
      <c r="S149" s="8" t="s">
        <v>72</v>
      </c>
      <c r="T149" s="5">
        <v>8000000</v>
      </c>
      <c r="U149" s="5">
        <f t="shared" si="10"/>
        <v>84000000</v>
      </c>
      <c r="V149" s="5">
        <f t="shared" si="8"/>
        <v>84000000</v>
      </c>
      <c r="W149" s="8" t="s">
        <v>42</v>
      </c>
      <c r="X149" s="8" t="s">
        <v>43</v>
      </c>
      <c r="Y149" s="20" t="s">
        <v>988</v>
      </c>
      <c r="Z149" s="8">
        <v>5111150</v>
      </c>
      <c r="AA149" s="9" t="s">
        <v>989</v>
      </c>
      <c r="AB149" s="8"/>
      <c r="AC149" s="8" t="s">
        <v>227</v>
      </c>
      <c r="AD149" s="8" t="s">
        <v>441</v>
      </c>
      <c r="AE149" s="8" t="s">
        <v>399</v>
      </c>
      <c r="AF149" s="8"/>
      <c r="AG149" s="24"/>
    </row>
    <row r="150" spans="1:33" s="6" customFormat="1" ht="93.75" hidden="1" customHeight="1" x14ac:dyDescent="0.3">
      <c r="A150" s="8" t="s">
        <v>1094</v>
      </c>
      <c r="B150" s="8" t="s">
        <v>178</v>
      </c>
      <c r="C150" s="34">
        <v>347</v>
      </c>
      <c r="D150" s="8" t="s">
        <v>229</v>
      </c>
      <c r="E150" s="23"/>
      <c r="F150" s="23"/>
      <c r="G150" s="8" t="s">
        <v>1106</v>
      </c>
      <c r="H150" s="8" t="s">
        <v>35</v>
      </c>
      <c r="I150" s="8" t="s">
        <v>1432</v>
      </c>
      <c r="J150" s="8" t="s">
        <v>1090</v>
      </c>
      <c r="K150" s="8" t="s">
        <v>37</v>
      </c>
      <c r="L150" s="41">
        <v>1</v>
      </c>
      <c r="M150" s="8" t="s">
        <v>66</v>
      </c>
      <c r="N150" s="8">
        <v>4</v>
      </c>
      <c r="O150" s="8" t="s">
        <v>39</v>
      </c>
      <c r="P150" s="8" t="s">
        <v>1177</v>
      </c>
      <c r="Q150" s="8" t="s">
        <v>54</v>
      </c>
      <c r="R150" s="8">
        <v>0</v>
      </c>
      <c r="S150" s="8" t="s">
        <v>41</v>
      </c>
      <c r="T150" s="5">
        <v>8000000</v>
      </c>
      <c r="U150" s="5">
        <f>+N150*T150</f>
        <v>32000000</v>
      </c>
      <c r="V150" s="52">
        <f t="shared" si="8"/>
        <v>32000000</v>
      </c>
      <c r="W150" s="8" t="s">
        <v>42</v>
      </c>
      <c r="X150" s="8" t="s">
        <v>43</v>
      </c>
      <c r="Y150" s="20" t="s">
        <v>208</v>
      </c>
      <c r="Z150" s="8">
        <v>5111150</v>
      </c>
      <c r="AA150" s="9" t="s">
        <v>209</v>
      </c>
      <c r="AB150" s="8"/>
      <c r="AC150" s="8" t="s">
        <v>178</v>
      </c>
      <c r="AD150" s="8" t="s">
        <v>450</v>
      </c>
      <c r="AE150" s="8" t="s">
        <v>399</v>
      </c>
      <c r="AF150" s="23"/>
      <c r="AG150" s="24"/>
    </row>
    <row r="151" spans="1:33" s="6" customFormat="1" ht="80.25" hidden="1" customHeight="1" x14ac:dyDescent="0.3">
      <c r="A151" s="8" t="s">
        <v>1095</v>
      </c>
      <c r="B151" s="8" t="s">
        <v>178</v>
      </c>
      <c r="C151" s="34">
        <v>348</v>
      </c>
      <c r="D151" s="8" t="s">
        <v>229</v>
      </c>
      <c r="E151" s="23"/>
      <c r="F151" s="23"/>
      <c r="G151" s="8" t="s">
        <v>1107</v>
      </c>
      <c r="H151" s="8" t="s">
        <v>35</v>
      </c>
      <c r="I151" s="8" t="s">
        <v>1434</v>
      </c>
      <c r="J151" s="8" t="s">
        <v>52</v>
      </c>
      <c r="K151" s="8" t="s">
        <v>63</v>
      </c>
      <c r="L151" s="41">
        <v>2</v>
      </c>
      <c r="M151" s="8" t="s">
        <v>76</v>
      </c>
      <c r="N151" s="8">
        <v>4</v>
      </c>
      <c r="O151" s="8" t="s">
        <v>39</v>
      </c>
      <c r="P151" s="8" t="s">
        <v>1177</v>
      </c>
      <c r="Q151" s="8" t="s">
        <v>54</v>
      </c>
      <c r="R151" s="8">
        <v>0</v>
      </c>
      <c r="S151" s="8" t="s">
        <v>41</v>
      </c>
      <c r="T151" s="5">
        <v>9500000</v>
      </c>
      <c r="U151" s="5">
        <f>+N151*T151</f>
        <v>38000000</v>
      </c>
      <c r="V151" s="52">
        <f t="shared" si="8"/>
        <v>38000000</v>
      </c>
      <c r="W151" s="8" t="s">
        <v>42</v>
      </c>
      <c r="X151" s="8" t="s">
        <v>43</v>
      </c>
      <c r="Y151" s="20" t="s">
        <v>208</v>
      </c>
      <c r="Z151" s="8">
        <v>5111150</v>
      </c>
      <c r="AA151" s="9" t="s">
        <v>209</v>
      </c>
      <c r="AB151" s="8"/>
      <c r="AC151" s="8" t="s">
        <v>178</v>
      </c>
      <c r="AD151" s="8" t="s">
        <v>405</v>
      </c>
      <c r="AE151" s="8" t="s">
        <v>399</v>
      </c>
      <c r="AF151" s="23"/>
      <c r="AG151" s="24"/>
    </row>
    <row r="152" spans="1:33" s="6" customFormat="1" ht="115.5" hidden="1" x14ac:dyDescent="0.3">
      <c r="A152" s="8" t="s">
        <v>1096</v>
      </c>
      <c r="B152" s="8" t="s">
        <v>178</v>
      </c>
      <c r="C152" s="34">
        <v>349</v>
      </c>
      <c r="D152" s="8" t="s">
        <v>229</v>
      </c>
      <c r="E152" s="23"/>
      <c r="F152" s="23"/>
      <c r="G152" s="8" t="s">
        <v>1108</v>
      </c>
      <c r="H152" s="8" t="s">
        <v>35</v>
      </c>
      <c r="I152" s="8" t="s">
        <v>1434</v>
      </c>
      <c r="J152" s="8" t="s">
        <v>52</v>
      </c>
      <c r="K152" s="8" t="s">
        <v>63</v>
      </c>
      <c r="L152" s="41">
        <v>2</v>
      </c>
      <c r="M152" s="8" t="s">
        <v>76</v>
      </c>
      <c r="N152" s="8">
        <v>4</v>
      </c>
      <c r="O152" s="8" t="s">
        <v>39</v>
      </c>
      <c r="P152" s="8" t="s">
        <v>1177</v>
      </c>
      <c r="Q152" s="8" t="s">
        <v>54</v>
      </c>
      <c r="R152" s="8">
        <v>0</v>
      </c>
      <c r="S152" s="8" t="s">
        <v>41</v>
      </c>
      <c r="T152" s="5">
        <v>9500000</v>
      </c>
      <c r="U152" s="5">
        <f>+N152*T152</f>
        <v>38000000</v>
      </c>
      <c r="V152" s="52">
        <f t="shared" si="8"/>
        <v>38000000</v>
      </c>
      <c r="W152" s="8" t="s">
        <v>42</v>
      </c>
      <c r="X152" s="8" t="s">
        <v>43</v>
      </c>
      <c r="Y152" s="20" t="s">
        <v>208</v>
      </c>
      <c r="Z152" s="8">
        <v>5111150</v>
      </c>
      <c r="AA152" s="9" t="s">
        <v>209</v>
      </c>
      <c r="AB152" s="8"/>
      <c r="AC152" s="8" t="s">
        <v>178</v>
      </c>
      <c r="AD152" s="8" t="s">
        <v>405</v>
      </c>
      <c r="AE152" s="8" t="s">
        <v>399</v>
      </c>
      <c r="AF152" s="23"/>
      <c r="AG152" s="24"/>
    </row>
    <row r="153" spans="1:33" s="6" customFormat="1" ht="111.75" hidden="1" customHeight="1" x14ac:dyDescent="0.3">
      <c r="A153" s="8" t="s">
        <v>1097</v>
      </c>
      <c r="B153" s="134" t="s">
        <v>178</v>
      </c>
      <c r="C153" s="34">
        <v>350</v>
      </c>
      <c r="D153" s="8">
        <v>80161500</v>
      </c>
      <c r="E153" s="23"/>
      <c r="F153" s="23"/>
      <c r="G153" s="8" t="s">
        <v>1091</v>
      </c>
      <c r="H153" s="135" t="s">
        <v>44</v>
      </c>
      <c r="I153" s="135" t="s">
        <v>1438</v>
      </c>
      <c r="J153" s="8" t="s">
        <v>1092</v>
      </c>
      <c r="K153" s="8" t="s">
        <v>37</v>
      </c>
      <c r="L153" s="41">
        <v>1</v>
      </c>
      <c r="M153" s="8" t="s">
        <v>66</v>
      </c>
      <c r="N153" s="8">
        <v>4</v>
      </c>
      <c r="O153" s="8" t="s">
        <v>39</v>
      </c>
      <c r="P153" s="8" t="s">
        <v>1177</v>
      </c>
      <c r="Q153" s="8" t="s">
        <v>54</v>
      </c>
      <c r="R153" s="8">
        <v>0</v>
      </c>
      <c r="S153" s="8" t="s">
        <v>41</v>
      </c>
      <c r="T153" s="5">
        <v>6000000</v>
      </c>
      <c r="U153" s="5">
        <f>+N153*T153</f>
        <v>24000000</v>
      </c>
      <c r="V153" s="52">
        <f t="shared" si="8"/>
        <v>24000000</v>
      </c>
      <c r="W153" s="8" t="s">
        <v>42</v>
      </c>
      <c r="X153" s="8" t="s">
        <v>43</v>
      </c>
      <c r="Y153" s="20" t="s">
        <v>208</v>
      </c>
      <c r="Z153" s="8">
        <v>5111150</v>
      </c>
      <c r="AA153" s="9" t="s">
        <v>209</v>
      </c>
      <c r="AB153" s="8"/>
      <c r="AC153" s="8" t="s">
        <v>178</v>
      </c>
      <c r="AD153" s="8" t="s">
        <v>450</v>
      </c>
      <c r="AE153" s="8" t="s">
        <v>399</v>
      </c>
      <c r="AF153" s="23"/>
      <c r="AG153" s="24"/>
    </row>
    <row r="155" spans="1:33" x14ac:dyDescent="0.25">
      <c r="H155" s="61"/>
      <c r="I155" s="61"/>
      <c r="J155" s="61"/>
      <c r="K155" s="61"/>
      <c r="L155" s="62"/>
      <c r="M155" s="61"/>
      <c r="N155" s="61"/>
      <c r="O155" s="61"/>
      <c r="P155" s="61"/>
      <c r="Q155" s="61"/>
      <c r="R155" s="61"/>
      <c r="V155" s="63"/>
      <c r="W155" s="61"/>
      <c r="X155" s="61"/>
      <c r="Y155" s="61"/>
    </row>
    <row r="156" spans="1:33" x14ac:dyDescent="0.25">
      <c r="H156" s="61"/>
      <c r="I156" s="61"/>
      <c r="J156" s="61"/>
      <c r="K156" s="61"/>
      <c r="L156" s="62"/>
      <c r="M156" s="61"/>
      <c r="N156" s="61"/>
      <c r="O156" s="61"/>
      <c r="P156" s="61"/>
      <c r="Q156" s="61"/>
      <c r="R156" s="61"/>
      <c r="T156" s="48"/>
      <c r="V156" s="63"/>
      <c r="W156" s="61"/>
      <c r="X156" s="61"/>
      <c r="Y156" s="61"/>
    </row>
    <row r="157" spans="1:33" x14ac:dyDescent="0.25">
      <c r="H157" s="61"/>
      <c r="I157" s="61"/>
      <c r="J157" s="61"/>
      <c r="K157" s="61"/>
      <c r="L157" s="62"/>
      <c r="M157" s="61"/>
      <c r="N157" s="61"/>
      <c r="O157" s="61"/>
      <c r="P157" s="61"/>
      <c r="Q157" s="61"/>
      <c r="R157" s="61"/>
      <c r="V157" s="63"/>
      <c r="W157" s="61"/>
      <c r="X157" s="61"/>
      <c r="Y157" s="61"/>
    </row>
    <row r="158" spans="1:33" x14ac:dyDescent="0.25">
      <c r="H158" s="61"/>
      <c r="I158" s="61"/>
      <c r="J158" s="61"/>
      <c r="K158" s="61"/>
      <c r="L158" s="62"/>
      <c r="M158" s="61"/>
      <c r="N158" s="61"/>
      <c r="O158" s="61"/>
      <c r="P158" s="61"/>
      <c r="Q158" s="61"/>
      <c r="R158" s="61"/>
      <c r="V158" s="61"/>
      <c r="W158" s="61"/>
      <c r="X158" s="61"/>
      <c r="Y158" s="61"/>
    </row>
    <row r="159" spans="1:33" x14ac:dyDescent="0.25">
      <c r="H159" s="61"/>
      <c r="I159" s="61"/>
      <c r="J159" s="61"/>
      <c r="K159" s="61"/>
      <c r="L159" s="62"/>
      <c r="M159" s="61"/>
      <c r="N159" s="61"/>
      <c r="O159" s="61"/>
      <c r="P159" s="61"/>
      <c r="Q159" s="61"/>
      <c r="R159" s="61"/>
      <c r="V159" s="61"/>
      <c r="W159" s="61"/>
      <c r="X159" s="61"/>
      <c r="Y159" s="61"/>
    </row>
    <row r="160" spans="1:33" x14ac:dyDescent="0.25">
      <c r="H160" s="61"/>
      <c r="I160" s="61"/>
      <c r="J160" s="61"/>
      <c r="K160" s="61"/>
      <c r="L160" s="62"/>
      <c r="M160" s="61"/>
      <c r="N160" s="61"/>
      <c r="O160" s="61"/>
      <c r="P160" s="61"/>
      <c r="Q160" s="61"/>
      <c r="R160" s="61"/>
      <c r="V160" s="63"/>
      <c r="W160" s="61"/>
      <c r="X160" s="61"/>
      <c r="Y160" s="61"/>
    </row>
    <row r="161" spans="8:25" x14ac:dyDescent="0.25">
      <c r="H161" s="61"/>
      <c r="I161" s="61"/>
      <c r="J161" s="46"/>
      <c r="K161" s="61"/>
      <c r="L161" s="62"/>
      <c r="M161" s="61"/>
      <c r="N161" s="61"/>
      <c r="O161" s="61"/>
      <c r="P161" s="61"/>
      <c r="Q161" s="61"/>
      <c r="R161" s="61"/>
      <c r="T161" s="47"/>
      <c r="U161" s="47"/>
      <c r="V161" s="63"/>
      <c r="W161" s="61"/>
      <c r="X161" s="61"/>
      <c r="Y161" s="61"/>
    </row>
    <row r="162" spans="8:25" x14ac:dyDescent="0.25">
      <c r="H162" s="61"/>
      <c r="I162" s="61"/>
      <c r="J162" s="61"/>
      <c r="K162" s="61"/>
      <c r="L162" s="62"/>
      <c r="M162" s="61"/>
      <c r="N162" s="61"/>
      <c r="O162" s="61"/>
      <c r="P162" s="61"/>
      <c r="Q162" s="61"/>
      <c r="R162" s="61"/>
      <c r="V162" s="63"/>
      <c r="W162" s="61"/>
      <c r="X162" s="61"/>
      <c r="Y162" s="61"/>
    </row>
    <row r="163" spans="8:25" x14ac:dyDescent="0.25">
      <c r="H163" s="61"/>
      <c r="I163" s="61"/>
      <c r="J163" s="61"/>
      <c r="K163" s="61"/>
      <c r="L163" s="62"/>
      <c r="M163" s="61"/>
      <c r="N163" s="61"/>
      <c r="O163" s="61"/>
      <c r="P163" s="61"/>
      <c r="Q163" s="61"/>
      <c r="R163" s="61"/>
      <c r="T163" s="47"/>
      <c r="U163" s="47"/>
      <c r="V163" s="63"/>
      <c r="W163" s="61"/>
      <c r="X163" s="61"/>
      <c r="Y163" s="61"/>
    </row>
    <row r="164" spans="8:25" x14ac:dyDescent="0.25">
      <c r="H164" s="61"/>
      <c r="I164" s="61"/>
      <c r="J164" s="61"/>
      <c r="K164" s="61"/>
      <c r="L164" s="62"/>
      <c r="M164" s="61"/>
      <c r="N164" s="61"/>
      <c r="O164" s="61"/>
      <c r="P164" s="61"/>
      <c r="Q164" s="61"/>
      <c r="R164" s="46"/>
      <c r="V164" s="64"/>
      <c r="W164" s="61"/>
      <c r="X164" s="61"/>
      <c r="Y164" s="61"/>
    </row>
    <row r="165" spans="8:25" x14ac:dyDescent="0.25">
      <c r="H165" s="61"/>
      <c r="I165" s="61"/>
      <c r="J165" s="61"/>
      <c r="K165" s="61"/>
      <c r="L165" s="62"/>
      <c r="M165" s="61"/>
      <c r="N165" s="61"/>
      <c r="O165" s="61"/>
      <c r="P165" s="61"/>
      <c r="Q165" s="61"/>
      <c r="R165" s="61"/>
      <c r="V165" s="63"/>
      <c r="W165" s="61"/>
      <c r="X165" s="61"/>
      <c r="Y165" s="61"/>
    </row>
    <row r="166" spans="8:25" x14ac:dyDescent="0.25">
      <c r="H166" s="61"/>
      <c r="I166" s="61"/>
      <c r="J166" s="61"/>
      <c r="K166" s="61"/>
      <c r="L166" s="62"/>
      <c r="M166" s="61"/>
      <c r="N166" s="61"/>
      <c r="O166" s="61"/>
      <c r="P166" s="61"/>
      <c r="Q166" s="61"/>
      <c r="R166" s="61"/>
      <c r="V166" s="63"/>
      <c r="W166" s="61"/>
      <c r="X166" s="61"/>
      <c r="Y166" s="61"/>
    </row>
    <row r="167" spans="8:25" x14ac:dyDescent="0.25">
      <c r="H167" s="61"/>
      <c r="I167" s="61"/>
      <c r="J167" s="61"/>
      <c r="K167" s="61"/>
      <c r="L167" s="62"/>
      <c r="M167" s="61"/>
      <c r="N167" s="61"/>
      <c r="O167" s="61"/>
      <c r="P167" s="61"/>
      <c r="Q167" s="61"/>
      <c r="R167" s="61"/>
      <c r="V167" s="63"/>
      <c r="W167" s="61"/>
      <c r="X167" s="61"/>
      <c r="Y167" s="61"/>
    </row>
    <row r="168" spans="8:25" x14ac:dyDescent="0.25">
      <c r="H168" s="61"/>
      <c r="I168" s="61"/>
      <c r="J168" s="61"/>
      <c r="K168" s="61"/>
      <c r="L168" s="62"/>
      <c r="M168" s="61"/>
      <c r="N168" s="61"/>
      <c r="O168" s="61"/>
      <c r="P168" s="61"/>
      <c r="Q168" s="61"/>
      <c r="R168" s="61"/>
      <c r="V168" s="63"/>
      <c r="W168" s="61"/>
      <c r="X168" s="61"/>
      <c r="Y168" s="61"/>
    </row>
    <row r="169" spans="8:25" x14ac:dyDescent="0.25">
      <c r="H169" s="61"/>
      <c r="I169" s="61"/>
      <c r="J169" s="61"/>
      <c r="K169" s="61"/>
      <c r="L169" s="62"/>
      <c r="M169" s="61"/>
      <c r="N169" s="61"/>
      <c r="O169" s="61"/>
      <c r="P169" s="61"/>
      <c r="Q169" s="61"/>
      <c r="R169" s="61"/>
      <c r="V169" s="63"/>
      <c r="W169" s="61"/>
      <c r="X169" s="61"/>
      <c r="Y169" s="61"/>
    </row>
    <row r="170" spans="8:25" x14ac:dyDescent="0.25">
      <c r="H170" s="61"/>
      <c r="I170" s="61"/>
      <c r="J170" s="61"/>
      <c r="K170" s="61"/>
      <c r="L170" s="62"/>
      <c r="M170" s="61"/>
      <c r="N170" s="61"/>
      <c r="O170" s="61"/>
      <c r="P170" s="61"/>
      <c r="Q170" s="61"/>
      <c r="R170" s="61"/>
      <c r="V170" s="63"/>
      <c r="W170" s="61"/>
      <c r="X170" s="61"/>
      <c r="Y170" s="61"/>
    </row>
    <row r="171" spans="8:25" x14ac:dyDescent="0.25">
      <c r="H171" s="61"/>
      <c r="I171" s="61"/>
      <c r="J171" s="61"/>
      <c r="K171" s="61"/>
      <c r="L171" s="62"/>
      <c r="M171" s="61"/>
      <c r="N171" s="61"/>
      <c r="O171" s="61"/>
      <c r="P171" s="61"/>
      <c r="Q171" s="61"/>
      <c r="R171" s="61"/>
      <c r="V171" s="63"/>
      <c r="W171" s="61"/>
      <c r="X171" s="61"/>
      <c r="Y171" s="61"/>
    </row>
    <row r="172" spans="8:25" x14ac:dyDescent="0.25">
      <c r="H172" s="61"/>
      <c r="I172" s="61"/>
      <c r="J172" s="61"/>
      <c r="K172" s="61"/>
      <c r="L172" s="62"/>
      <c r="M172" s="61"/>
      <c r="N172" s="61"/>
      <c r="O172" s="61"/>
      <c r="P172" s="61"/>
      <c r="Q172" s="61"/>
      <c r="R172" s="61"/>
      <c r="V172" s="63"/>
      <c r="W172" s="61"/>
      <c r="X172" s="61"/>
      <c r="Y172" s="61"/>
    </row>
  </sheetData>
  <autoFilter ref="A8:AG153" xr:uid="{A7A1F508-FE5F-438D-8CAE-3966BDCB5E1B}">
    <filterColumn colId="1">
      <filters>
        <filter val="OFICINA DE TECNOLOGÍA DE LA INFORMACIÓN"/>
      </filters>
    </filterColumn>
  </autoFilter>
  <mergeCells count="9">
    <mergeCell ref="A6:E7"/>
    <mergeCell ref="F6:Y7"/>
    <mergeCell ref="Z6:AD7"/>
    <mergeCell ref="AE6:AG7"/>
    <mergeCell ref="A1:AG3"/>
    <mergeCell ref="A4:E5"/>
    <mergeCell ref="F4:Y5"/>
    <mergeCell ref="Z4:AD5"/>
    <mergeCell ref="AE4:AG5"/>
  </mergeCells>
  <conditionalFormatting sqref="C1:C8">
    <cfRule type="duplicateValues" dxfId="3" priority="1"/>
  </conditionalFormatting>
  <conditionalFormatting sqref="C28:C153">
    <cfRule type="duplicateValues" dxfId="2" priority="2"/>
  </conditionalFormatting>
  <conditionalFormatting sqref="C9:C27">
    <cfRule type="duplicateValues" dxfId="1" priority="3"/>
  </conditionalFormatting>
  <hyperlinks>
    <hyperlink ref="AA15" r:id="rId1" xr:uid="{47D35098-625B-420E-B599-70FD2B23084B}"/>
    <hyperlink ref="AA21" r:id="rId2" xr:uid="{276131D5-664B-43C9-BB4E-7D518CE968EB}"/>
    <hyperlink ref="AA24" r:id="rId3" xr:uid="{57AF1A92-30EF-4CDE-9BFE-0BE781B6499B}"/>
    <hyperlink ref="AA25" r:id="rId4" xr:uid="{137FCE36-D75B-4A44-A83E-9AB9DE75F889}"/>
    <hyperlink ref="AA22" r:id="rId5" xr:uid="{B90ED5AA-C57E-4B53-AB42-326E40780D46}"/>
    <hyperlink ref="AA16" r:id="rId6" xr:uid="{59B55528-B982-4A8F-A79D-2491F905F3B4}"/>
    <hyperlink ref="AA26" r:id="rId7" xr:uid="{7B365C4A-5AD3-4B6C-8033-3487A1CDFC8A}"/>
    <hyperlink ref="AA27" r:id="rId8" xr:uid="{E0A5A1AE-0CAE-4CF3-9807-FE9A43352B01}"/>
    <hyperlink ref="AA17" r:id="rId9" xr:uid="{CD66B67E-DC74-4FC4-AB3D-168B3FC20FEA}"/>
    <hyperlink ref="AA18" r:id="rId10" xr:uid="{4B683442-0822-4795-ACA7-A7A8DDEBCEA3}"/>
    <hyperlink ref="AA19" r:id="rId11" xr:uid="{9AFF05BF-6D17-4F6E-B71E-1D235D729ACE}"/>
    <hyperlink ref="AA20" r:id="rId12" xr:uid="{D3CD48E7-4435-40C8-BBEE-01C7F6D4BD44}"/>
    <hyperlink ref="AA23" r:id="rId13" xr:uid="{010EE7CB-8EA0-41A8-AD2D-62EAB2214DB4}"/>
    <hyperlink ref="AA9" r:id="rId14" xr:uid="{AB18BAEE-CA8A-45E0-902C-DECC36275C8B}"/>
    <hyperlink ref="AA10" r:id="rId15" xr:uid="{34625618-470B-4110-9554-8899248D31F2}"/>
    <hyperlink ref="AA11" r:id="rId16" xr:uid="{81F9B2F2-AB72-4928-A8A1-906DCB230F26}"/>
    <hyperlink ref="AA12" r:id="rId17" xr:uid="{3ED1A120-E033-473C-B7A3-F193DD9E7FDF}"/>
    <hyperlink ref="AA31" r:id="rId18" xr:uid="{9CF44DFA-7192-4C85-8CE4-CB4AAC237206}"/>
    <hyperlink ref="AA32:AA36" r:id="rId19" display="susan.perez@migracioncolombia.gov.co" xr:uid="{AA209211-A3D4-4858-86C2-B378E86767C2}"/>
    <hyperlink ref="AA35" r:id="rId20" xr:uid="{3DAE0057-C0ED-40C4-8DA1-196CB3A5130E}"/>
    <hyperlink ref="AA37" r:id="rId21" xr:uid="{A855BA31-DA4D-41A0-90A1-5F59B5246475}"/>
    <hyperlink ref="AA38" r:id="rId22" xr:uid="{9244C9C6-3F84-4567-9EF0-737B149F1944}"/>
    <hyperlink ref="AA28" r:id="rId23" xr:uid="{D0A5F8E7-FD56-4360-B662-933F1CDF7C42}"/>
    <hyperlink ref="AA29:AA30" r:id="rId24" display="nestor.medina@migracioncolombia.gov.co" xr:uid="{E69EB451-6BA7-43AA-B085-2B01C663A4C3}"/>
    <hyperlink ref="AA39" r:id="rId25" xr:uid="{554EFB81-2D90-4FBD-9FCE-EC8D62DB12A8}"/>
    <hyperlink ref="AA40" r:id="rId26" xr:uid="{FA27045F-B79E-4BF3-B017-86DB69C37303}"/>
    <hyperlink ref="AA41" r:id="rId27" xr:uid="{31ACC11F-34C7-41CC-9704-26743D0772A6}"/>
    <hyperlink ref="AA42" r:id="rId28" xr:uid="{880962FB-EA0B-4B91-9DA8-D37D046CBC65}"/>
    <hyperlink ref="AA45" r:id="rId29" xr:uid="{FC7623F3-6E2E-437E-810D-210ABFBEF3CA}"/>
    <hyperlink ref="AA46" r:id="rId30" xr:uid="{4113E350-5111-47BC-8F31-CA0B6417841D}"/>
    <hyperlink ref="AA47" r:id="rId31" xr:uid="{5F09BCC3-424D-4199-830F-48D6C57E495F}"/>
    <hyperlink ref="AA43" r:id="rId32" xr:uid="{596D87B6-FCCC-4194-A5AD-6AC51354D0A1}"/>
    <hyperlink ref="AA44" r:id="rId33" xr:uid="{96307F9F-6CF9-4383-9148-FC5AC50D00BC}"/>
    <hyperlink ref="AA49" r:id="rId34" xr:uid="{2600B8F8-E2E0-4437-9C4F-00425E89F4E0}"/>
    <hyperlink ref="AA50" r:id="rId35" xr:uid="{02DFB481-F10B-4C8A-89B9-B3C2A1D6C8E7}"/>
    <hyperlink ref="AA53" r:id="rId36" xr:uid="{350733D9-19B5-4CEF-BE35-19F7ECFCBF84}"/>
    <hyperlink ref="AA59" r:id="rId37" xr:uid="{B4546CCF-E79F-44B2-AD87-6910D7CC9551}"/>
    <hyperlink ref="AA60" r:id="rId38" xr:uid="{272E19DF-BB15-4FA8-96B6-47580C6E8E6C}"/>
    <hyperlink ref="AA51" r:id="rId39" xr:uid="{51760204-6116-4AF5-9494-B0A8E9C42F8F}"/>
    <hyperlink ref="AA52" r:id="rId40" xr:uid="{B813E095-0CAA-4672-A5F4-40EC6262CAE5}"/>
    <hyperlink ref="AA54" r:id="rId41" xr:uid="{DB79D4A1-41E7-4953-A649-A58C90D59F4C}"/>
    <hyperlink ref="AA55" r:id="rId42" xr:uid="{A02FC831-D7B4-48AC-B2D1-71C30A1E2660}"/>
    <hyperlink ref="AA56" r:id="rId43" xr:uid="{7E10BC3D-C6F9-4FAC-89CF-48AC239C9A7F}"/>
    <hyperlink ref="AA57" r:id="rId44" xr:uid="{155FAF9E-6BCD-4AB7-B5D7-5301BEB06F07}"/>
    <hyperlink ref="AA58" r:id="rId45" xr:uid="{4B43A618-FF77-4021-BF01-653CE402DED8}"/>
    <hyperlink ref="AA61" r:id="rId46" xr:uid="{0F70F335-FAF4-4F87-9F9D-2877053F88E1}"/>
    <hyperlink ref="AA62" r:id="rId47" xr:uid="{DC95CC8A-98D7-4456-B2C4-BC9C44AB1250}"/>
    <hyperlink ref="AA111" r:id="rId48" display="shirley.prieto@migracioncolombia.gov.co" xr:uid="{022B76BC-2256-4674-BD34-5D3A7A73A034}"/>
    <hyperlink ref="AA114" r:id="rId49" xr:uid="{D7A744F1-5828-45E0-828B-E271391FB818}"/>
    <hyperlink ref="AA115" r:id="rId50" xr:uid="{87669B4F-8B38-4ECE-B3F3-D64D595978D6}"/>
    <hyperlink ref="AA117" r:id="rId51" xr:uid="{2BA79BE9-B33B-46D0-8D0C-9300CB13DD75}"/>
    <hyperlink ref="AA118" r:id="rId52" display="johana.oviedo@migracioncolombia.gov.co" xr:uid="{FAB7CE99-1B44-4495-BFD9-F7DBCB11173C}"/>
    <hyperlink ref="AA112" r:id="rId53" xr:uid="{785027BD-7709-459A-AD8E-2DF188B8030E}"/>
    <hyperlink ref="AA113" r:id="rId54" xr:uid="{DC561016-18D2-4571-8954-80BF3187F6B9}"/>
    <hyperlink ref="AA121" r:id="rId55" xr:uid="{5593CACC-097B-4C57-B77A-159D054234AB}"/>
    <hyperlink ref="AA122" r:id="rId56" xr:uid="{4EA17164-A519-4BDA-856A-AAEE32914A7D}"/>
    <hyperlink ref="AA123:AA130" r:id="rId57" display="maria.aguirre@migracioncolombia.gov.co" xr:uid="{4CFEC953-F08C-4E35-9FA9-782A2DC196A2}"/>
    <hyperlink ref="AA131" r:id="rId58" xr:uid="{845BC9EF-B615-42A7-A087-C054047803CE}"/>
    <hyperlink ref="AA136" r:id="rId59" xr:uid="{7D99B96D-1816-4CA7-AD98-66D15357E0DB}"/>
    <hyperlink ref="AA133:AA135" r:id="rId60" display="rosa.martinez@migracioncolombia.gov.co" xr:uid="{189A4DA6-2C0B-4595-B66B-7274DEFDD7FF}"/>
    <hyperlink ref="AA137:AA149" r:id="rId61" display="rosa.martinez@migracioncolombia.gov.co" xr:uid="{5AC5DC5C-A33A-4376-9987-D7D0AA9449D1}"/>
    <hyperlink ref="AA116" r:id="rId62" xr:uid="{2FB37D39-9EF6-4739-8EE1-BD273696384A}"/>
    <hyperlink ref="AA120" r:id="rId63" xr:uid="{F5AF1EFD-A36A-450E-B0E4-B6706E043357}"/>
    <hyperlink ref="AA63" r:id="rId64" xr:uid="{91ED8F37-0720-4192-A8C5-DF2E2A44D600}"/>
    <hyperlink ref="AA67" r:id="rId65" xr:uid="{895F255D-FEEE-444C-BBE1-B00BAB55C357}"/>
    <hyperlink ref="AA68" r:id="rId66" xr:uid="{4748C5C4-AE92-42C8-9F81-9DCD5C992D1B}"/>
    <hyperlink ref="AA69" r:id="rId67" xr:uid="{938ED2AA-242C-411D-819A-43D315F45AE1}"/>
    <hyperlink ref="AA70" r:id="rId68" xr:uid="{FB4A5C92-F11F-4B5F-A60E-9FD1831133E5}"/>
    <hyperlink ref="AA71" r:id="rId69" xr:uid="{08F0AA8F-F588-4532-BB09-91A5D73B5F1E}"/>
    <hyperlink ref="AA72" r:id="rId70" xr:uid="{8F6BC2FE-6546-4A78-BBE0-064D57638838}"/>
    <hyperlink ref="AA81" r:id="rId71" xr:uid="{E246C592-4083-463C-9F38-C2BA731CD9A5}"/>
    <hyperlink ref="AA92" r:id="rId72" xr:uid="{269FE109-B251-4DC2-9E71-059734D383DB}"/>
    <hyperlink ref="AA104" r:id="rId73" xr:uid="{D31B90A7-5C4D-459C-8BFF-C76D08670E14}"/>
    <hyperlink ref="AA82" r:id="rId74" xr:uid="{71A367AE-F288-4967-A8EF-8D0D658F42F0}"/>
    <hyperlink ref="AA83" r:id="rId75" xr:uid="{E61B96FD-D603-4C34-A95B-1F54709A2AA6}"/>
    <hyperlink ref="AA93" r:id="rId76" xr:uid="{934FCF7E-9AE2-41FD-8F56-899843E4C1F3}"/>
    <hyperlink ref="AA84" r:id="rId77" xr:uid="{B82D3F6E-4D44-45F8-9AE4-788FE1A6D863}"/>
    <hyperlink ref="AA105" r:id="rId78" xr:uid="{662F75D3-31F1-4492-8C5D-005E1ACBD8F3}"/>
    <hyperlink ref="AA85" r:id="rId79" xr:uid="{2EAF76CA-19F0-446B-888D-AA15C20EBE46}"/>
    <hyperlink ref="AA73" r:id="rId80" xr:uid="{846B46E3-A3B3-409C-9C72-2EB2EFB2EBE4}"/>
    <hyperlink ref="AA64" r:id="rId81" xr:uid="{781327E9-1F6A-490B-99F5-090D61318651}"/>
    <hyperlink ref="AA65" r:id="rId82" xr:uid="{AB47D526-5DCB-4F86-9506-1C25F6D72DCC}"/>
    <hyperlink ref="AA74" r:id="rId83" xr:uid="{1E393088-2722-4FDC-8618-6689915CF3EE}"/>
    <hyperlink ref="AA75" r:id="rId84" xr:uid="{BAC9A16F-0699-4359-9FF7-EDB3B628BE0B}"/>
    <hyperlink ref="AA76" r:id="rId85" xr:uid="{E61AFEAC-DB4C-48B3-A762-D71161168ED0}"/>
    <hyperlink ref="AA77" r:id="rId86" xr:uid="{120B464C-F118-49BC-825C-33865DD74502}"/>
    <hyperlink ref="AA86" r:id="rId87" xr:uid="{B180C17D-4882-4092-8FFD-1B79F6E9A257}"/>
    <hyperlink ref="AA106" r:id="rId88" xr:uid="{4760BB92-1797-4BDB-945F-C7B2D2DF1018}"/>
    <hyperlink ref="AA94" r:id="rId89" xr:uid="{074704A0-AA6B-4347-A56E-24C716F87637}"/>
    <hyperlink ref="AA78" r:id="rId90" xr:uid="{593ECDF6-3C8B-41AB-95E5-E5A82E39F9AD}"/>
    <hyperlink ref="AA87" r:id="rId91" xr:uid="{B815B28A-C5BB-4285-989C-E3026D4E969A}"/>
    <hyperlink ref="AA102" r:id="rId92" xr:uid="{77F29C30-0564-49D1-9CD3-9402ACA8CD1D}"/>
    <hyperlink ref="AA88" r:id="rId93" xr:uid="{6FD06D76-9A15-439F-A8A4-C7A706B3120F}"/>
    <hyperlink ref="AA95" r:id="rId94" xr:uid="{29C0583B-0549-4FCE-AE95-772260D62EC5}"/>
    <hyperlink ref="AA103" r:id="rId95" xr:uid="{4F7871D3-B7E5-4952-878E-2F5FC79F9890}"/>
    <hyperlink ref="AA89" r:id="rId96" xr:uid="{A0903D5F-E70F-422A-A150-672D09CBD1C6}"/>
    <hyperlink ref="AA79" r:id="rId97" xr:uid="{DCD4A770-63CB-4703-9D5E-8A3911A34649}"/>
    <hyperlink ref="AA96" r:id="rId98" xr:uid="{2CD6D576-4EBB-43FA-AF59-CAA0F241AAAB}"/>
    <hyperlink ref="AA97" r:id="rId99" xr:uid="{2A0C97D4-3B32-43BD-90D4-297B5AB7C918}"/>
    <hyperlink ref="AA80" r:id="rId100" xr:uid="{EBC64D25-8213-42B3-B203-D9615F134C60}"/>
    <hyperlink ref="AA90" r:id="rId101" xr:uid="{264895F8-9E68-4ABB-A6D2-75772D46F87A}"/>
    <hyperlink ref="AA107" r:id="rId102" xr:uid="{0E8563DB-03D0-4CE4-8AC0-7E7E756D3D67}"/>
    <hyperlink ref="AA108" r:id="rId103" xr:uid="{A1F18260-63A6-419E-8799-AE119F00CBA8}"/>
    <hyperlink ref="AA109" r:id="rId104" xr:uid="{8164E531-7AF4-4115-AD46-CC30016B55F8}"/>
    <hyperlink ref="AA98" r:id="rId105" xr:uid="{33C993E2-620C-4B72-AFFB-DF96373CE5FA}"/>
    <hyperlink ref="AA99" r:id="rId106" xr:uid="{C1BB9EAD-87E5-4BB5-9694-ACDE7E025135}"/>
    <hyperlink ref="AA91" r:id="rId107" xr:uid="{5D8CBC9F-84D1-4C95-99CD-CD109A2876A7}"/>
    <hyperlink ref="AA66" r:id="rId108" xr:uid="{891CACE9-49D2-443D-B6FA-BA689B920E1B}"/>
    <hyperlink ref="AA100" r:id="rId109" xr:uid="{95FDB236-3B91-44E2-88E8-E7EA27432922}"/>
    <hyperlink ref="AA101" r:id="rId110" xr:uid="{3F9A0CB5-3AF5-47F1-8989-05FFE9C1DBE1}"/>
    <hyperlink ref="AA119" r:id="rId111" display="johana.oviedo@migracioncolombia.gov.co" xr:uid="{E04C6C3F-9513-4D15-BC76-4FA0AEBEC794}"/>
    <hyperlink ref="AA150" r:id="rId112" xr:uid="{4B1765DC-72A5-4207-B986-5E1C162AC865}"/>
    <hyperlink ref="AA151" r:id="rId113" xr:uid="{205123E0-1278-442A-AAC6-6244CA6A3A5F}"/>
    <hyperlink ref="AA152" r:id="rId114" xr:uid="{B2817312-2A7A-48E4-B226-79BE98F5D369}"/>
    <hyperlink ref="AA153" r:id="rId115" xr:uid="{BEB36ACA-D8B6-4418-8D7E-CC4B888D8C1B}"/>
  </hyperlinks>
  <pageMargins left="0.7" right="0.7" top="0.75" bottom="0.75" header="0.3" footer="0.3"/>
  <pageSetup orientation="portrait" r:id="rId11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zoomScale="55" zoomScaleNormal="55" workbookViewId="0">
      <selection activeCell="K64" sqref="K63:K64"/>
    </sheetView>
  </sheetViews>
  <sheetFormatPr baseColWidth="10" defaultRowHeight="15" x14ac:dyDescent="0.25"/>
  <sheetData/>
  <pageMargins left="0.7" right="0.7" top="0.75" bottom="0.75" header="0.3" footer="0.3"/>
</worksheet>
</file>

<file path=docMetadata/LabelInfo.xml><?xml version="1.0" encoding="utf-8"?>
<clbl:labelList xmlns:clbl="http://schemas.microsoft.com/office/2020/mipLabelMetadata">
  <clbl:label id="{6d4a1d0b-1085-4621-a04c-793d50865184}" enabled="1" method="Standard" siteId="{052126ec-16f8-47eb-ae56-6886b94a935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PAABS 2025 - CONSOLIDADO</vt:lpstr>
      <vt:lpstr>PAABS 2025 - CPS (PRIORITARIOS)</vt:lpstr>
      <vt:lpstr>Desagregado PPTO 2025</vt:lpstr>
      <vt:lpstr>PAABS 2025 - FNMTO</vt:lpstr>
      <vt:lpstr>PAABS 2025 - INVERSIÓN</vt:lpstr>
      <vt:lpstr>Hoja1</vt:lpstr>
      <vt:lpstr>PAABS 2025 - CPS</vt:lpstr>
      <vt:lpstr>PAABS 2025 - CPS (PERFILES)</vt:lpstr>
      <vt:lpstr>PUBLICACIÓN</vt:lpstr>
      <vt:lpstr>RESOLUCIÓN</vt:lpstr>
      <vt:lpstr>OFI-SUB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Edwin Mateo Patiño Herrera</dc:creator>
  <cp:lastModifiedBy>Ingrid Catherine Galindo Bonilla</cp:lastModifiedBy>
  <cp:lastPrinted>2024-12-19T19:22:48Z</cp:lastPrinted>
  <dcterms:created xsi:type="dcterms:W3CDTF">2023-12-27T19:40:52Z</dcterms:created>
  <dcterms:modified xsi:type="dcterms:W3CDTF">2025-05-07T19:22:14Z</dcterms:modified>
</cp:coreProperties>
</file>