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upo de Programación PPTAL y Py\Programación_pptal_2026\Publicaciones WEB\4. Funcionamiento\EJECUCION\"/>
    </mc:Choice>
  </mc:AlternateContent>
  <xr:revisionPtr revIDLastSave="0" documentId="13_ncr:1_{F8A96888-C485-47F5-890D-391836AEF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WEB JUNIO" sheetId="3" r:id="rId1"/>
  </sheets>
  <definedNames>
    <definedName name="_xlnm._FilterDatabase" localSheetId="0" hidden="1">'EJECUCIÓN WEB JUNIO'!$A$4:$Q$149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8" i="3" l="1"/>
  <c r="K148" i="3"/>
  <c r="L147" i="3"/>
  <c r="K147" i="3"/>
  <c r="L145" i="3"/>
  <c r="K145" i="3"/>
  <c r="L144" i="3"/>
  <c r="K144" i="3"/>
  <c r="L143" i="3"/>
  <c r="K143" i="3"/>
  <c r="L141" i="3"/>
  <c r="K141" i="3"/>
  <c r="L140" i="3"/>
  <c r="K140" i="3"/>
  <c r="L138" i="3"/>
  <c r="K138" i="3"/>
  <c r="L137" i="3"/>
  <c r="K137" i="3"/>
  <c r="L135" i="3"/>
  <c r="K135" i="3"/>
  <c r="L134" i="3"/>
  <c r="K134" i="3"/>
  <c r="L133" i="3"/>
  <c r="K133" i="3"/>
  <c r="L132" i="3"/>
  <c r="K132" i="3"/>
  <c r="L131" i="3"/>
  <c r="K131" i="3"/>
  <c r="L129" i="3"/>
  <c r="K129" i="3"/>
  <c r="L128" i="3"/>
  <c r="K128" i="3"/>
  <c r="L125" i="3"/>
  <c r="K125" i="3"/>
  <c r="L122" i="3"/>
  <c r="K122" i="3"/>
  <c r="L120" i="3"/>
  <c r="K120" i="3"/>
  <c r="L119" i="3"/>
  <c r="K119" i="3"/>
  <c r="L118" i="3"/>
  <c r="K118" i="3"/>
  <c r="L114" i="3"/>
  <c r="K114" i="3"/>
  <c r="L113" i="3"/>
  <c r="K113" i="3"/>
  <c r="L110" i="3"/>
  <c r="K110" i="3"/>
  <c r="L109" i="3"/>
  <c r="K109" i="3"/>
  <c r="L108" i="3"/>
  <c r="K108" i="3"/>
  <c r="L104" i="3"/>
  <c r="K104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1" i="3"/>
  <c r="K81" i="3"/>
  <c r="L80" i="3"/>
  <c r="K80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5" i="3"/>
  <c r="K65" i="3"/>
  <c r="L64" i="3"/>
  <c r="K64" i="3"/>
  <c r="L63" i="3"/>
  <c r="K63" i="3"/>
  <c r="L62" i="3"/>
  <c r="K62" i="3"/>
  <c r="L61" i="3"/>
  <c r="K61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0" i="3"/>
  <c r="K50" i="3"/>
  <c r="L49" i="3"/>
  <c r="K49" i="3"/>
  <c r="L47" i="3"/>
  <c r="K47" i="3"/>
  <c r="L42" i="3"/>
  <c r="K42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0" i="3"/>
  <c r="K20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J146" i="3"/>
  <c r="I146" i="3"/>
  <c r="L146" i="3" s="1"/>
  <c r="H146" i="3"/>
  <c r="G146" i="3"/>
  <c r="F146" i="3"/>
  <c r="J142" i="3"/>
  <c r="I142" i="3"/>
  <c r="H142" i="3"/>
  <c r="G142" i="3"/>
  <c r="F142" i="3"/>
  <c r="J139" i="3"/>
  <c r="I139" i="3"/>
  <c r="H139" i="3"/>
  <c r="G139" i="3"/>
  <c r="F139" i="3"/>
  <c r="J136" i="3"/>
  <c r="I136" i="3"/>
  <c r="H136" i="3"/>
  <c r="G136" i="3"/>
  <c r="F136" i="3"/>
  <c r="J130" i="3"/>
  <c r="I130" i="3"/>
  <c r="H130" i="3"/>
  <c r="G130" i="3"/>
  <c r="F130" i="3"/>
  <c r="J127" i="3"/>
  <c r="I127" i="3"/>
  <c r="H127" i="3"/>
  <c r="G127" i="3"/>
  <c r="F127" i="3"/>
  <c r="J124" i="3"/>
  <c r="J123" i="3" s="1"/>
  <c r="I124" i="3"/>
  <c r="I123" i="3" s="1"/>
  <c r="H124" i="3"/>
  <c r="H123" i="3" s="1"/>
  <c r="G124" i="3"/>
  <c r="G123" i="3" s="1"/>
  <c r="F124" i="3"/>
  <c r="J121" i="3"/>
  <c r="I121" i="3"/>
  <c r="H121" i="3"/>
  <c r="G121" i="3"/>
  <c r="F121" i="3"/>
  <c r="J117" i="3"/>
  <c r="I117" i="3"/>
  <c r="H117" i="3"/>
  <c r="G117" i="3"/>
  <c r="G116" i="3" s="1"/>
  <c r="F117" i="3"/>
  <c r="F116" i="3" s="1"/>
  <c r="J112" i="3"/>
  <c r="J111" i="3" s="1"/>
  <c r="I112" i="3"/>
  <c r="I111" i="3" s="1"/>
  <c r="H112" i="3"/>
  <c r="H111" i="3" s="1"/>
  <c r="G112" i="3"/>
  <c r="G111" i="3" s="1"/>
  <c r="F112" i="3"/>
  <c r="F111" i="3" s="1"/>
  <c r="J107" i="3"/>
  <c r="I107" i="3"/>
  <c r="H107" i="3"/>
  <c r="G107" i="3"/>
  <c r="G106" i="3" s="1"/>
  <c r="G105" i="3" s="1"/>
  <c r="F107" i="3"/>
  <c r="F106" i="3" s="1"/>
  <c r="F105" i="3" s="1"/>
  <c r="J103" i="3"/>
  <c r="J102" i="3" s="1"/>
  <c r="I103" i="3"/>
  <c r="I102" i="3" s="1"/>
  <c r="H103" i="3"/>
  <c r="H102" i="3" s="1"/>
  <c r="G103" i="3"/>
  <c r="G102" i="3" s="1"/>
  <c r="F103" i="3"/>
  <c r="F102" i="3" s="1"/>
  <c r="J93" i="3"/>
  <c r="I93" i="3"/>
  <c r="H93" i="3"/>
  <c r="G93" i="3"/>
  <c r="F93" i="3"/>
  <c r="J82" i="3"/>
  <c r="I82" i="3"/>
  <c r="H82" i="3"/>
  <c r="G82" i="3"/>
  <c r="F82" i="3"/>
  <c r="J79" i="3"/>
  <c r="I79" i="3"/>
  <c r="H79" i="3"/>
  <c r="G79" i="3"/>
  <c r="F79" i="3"/>
  <c r="J67" i="3"/>
  <c r="I67" i="3"/>
  <c r="H67" i="3"/>
  <c r="G67" i="3"/>
  <c r="F67" i="3"/>
  <c r="J60" i="3"/>
  <c r="I60" i="3"/>
  <c r="H60" i="3"/>
  <c r="G60" i="3"/>
  <c r="F60" i="3"/>
  <c r="J51" i="3"/>
  <c r="I51" i="3"/>
  <c r="H51" i="3"/>
  <c r="G51" i="3"/>
  <c r="F51" i="3"/>
  <c r="J48" i="3"/>
  <c r="I48" i="3"/>
  <c r="H48" i="3"/>
  <c r="G48" i="3"/>
  <c r="F48" i="3"/>
  <c r="J46" i="3"/>
  <c r="I46" i="3"/>
  <c r="H46" i="3"/>
  <c r="G46" i="3"/>
  <c r="F46" i="3"/>
  <c r="J41" i="3"/>
  <c r="I41" i="3"/>
  <c r="H41" i="3"/>
  <c r="G41" i="3"/>
  <c r="F41" i="3"/>
  <c r="J30" i="3"/>
  <c r="J29" i="3" s="1"/>
  <c r="I30" i="3"/>
  <c r="I29" i="3" s="1"/>
  <c r="H30" i="3"/>
  <c r="H29" i="3" s="1"/>
  <c r="G30" i="3"/>
  <c r="G29" i="3" s="1"/>
  <c r="F30" i="3"/>
  <c r="F29" i="3" s="1"/>
  <c r="J21" i="3"/>
  <c r="I21" i="3"/>
  <c r="H21" i="3"/>
  <c r="G21" i="3"/>
  <c r="F21" i="3"/>
  <c r="L21" i="3" s="1"/>
  <c r="J19" i="3"/>
  <c r="I19" i="3"/>
  <c r="H19" i="3"/>
  <c r="G19" i="3"/>
  <c r="F19" i="3"/>
  <c r="J9" i="3"/>
  <c r="J8" i="3" s="1"/>
  <c r="I9" i="3"/>
  <c r="I8" i="3" s="1"/>
  <c r="H9" i="3"/>
  <c r="H8" i="3" s="1"/>
  <c r="G9" i="3"/>
  <c r="G8" i="3" s="1"/>
  <c r="F9" i="3"/>
  <c r="F8" i="3" s="1"/>
  <c r="K107" i="3" l="1"/>
  <c r="K111" i="3"/>
  <c r="L82" i="3"/>
  <c r="L60" i="3"/>
  <c r="L93" i="3"/>
  <c r="L46" i="3"/>
  <c r="K46" i="3"/>
  <c r="L48" i="3"/>
  <c r="L79" i="3"/>
  <c r="L107" i="3"/>
  <c r="J66" i="3"/>
  <c r="K82" i="3"/>
  <c r="H66" i="3"/>
  <c r="K102" i="3"/>
  <c r="I66" i="3"/>
  <c r="K8" i="3"/>
  <c r="H7" i="3"/>
  <c r="H6" i="3" s="1"/>
  <c r="L41" i="3"/>
  <c r="L136" i="3"/>
  <c r="L19" i="3"/>
  <c r="K112" i="3"/>
  <c r="L112" i="3"/>
  <c r="K19" i="3"/>
  <c r="J45" i="3"/>
  <c r="L142" i="3"/>
  <c r="F45" i="3"/>
  <c r="K117" i="3"/>
  <c r="L117" i="3"/>
  <c r="K51" i="3"/>
  <c r="K146" i="3"/>
  <c r="L111" i="3"/>
  <c r="K136" i="3"/>
  <c r="K30" i="3"/>
  <c r="L9" i="3"/>
  <c r="K103" i="3"/>
  <c r="F66" i="3"/>
  <c r="L30" i="3"/>
  <c r="K79" i="3"/>
  <c r="L124" i="3"/>
  <c r="F7" i="3"/>
  <c r="F6" i="3" s="1"/>
  <c r="K41" i="3"/>
  <c r="G115" i="3"/>
  <c r="L103" i="3"/>
  <c r="K48" i="3"/>
  <c r="K127" i="3"/>
  <c r="L29" i="3"/>
  <c r="K67" i="3"/>
  <c r="K9" i="3"/>
  <c r="L51" i="3"/>
  <c r="L127" i="3"/>
  <c r="H45" i="3"/>
  <c r="K45" i="3" s="1"/>
  <c r="L67" i="3"/>
  <c r="I45" i="3"/>
  <c r="L45" i="3" s="1"/>
  <c r="K29" i="3"/>
  <c r="G126" i="3"/>
  <c r="K130" i="3"/>
  <c r="G66" i="3"/>
  <c r="G45" i="3"/>
  <c r="G44" i="3" s="1"/>
  <c r="G43" i="3" s="1"/>
  <c r="L130" i="3"/>
  <c r="I7" i="3"/>
  <c r="L8" i="3"/>
  <c r="F101" i="3"/>
  <c r="L102" i="3"/>
  <c r="G101" i="3"/>
  <c r="J7" i="3"/>
  <c r="G7" i="3"/>
  <c r="G6" i="3" s="1"/>
  <c r="H106" i="3"/>
  <c r="H116" i="3"/>
  <c r="H126" i="3"/>
  <c r="F126" i="3"/>
  <c r="I106" i="3"/>
  <c r="I116" i="3"/>
  <c r="I126" i="3"/>
  <c r="J106" i="3"/>
  <c r="J116" i="3"/>
  <c r="F123" i="3"/>
  <c r="J126" i="3"/>
  <c r="K21" i="3"/>
  <c r="K60" i="3"/>
  <c r="K93" i="3"/>
  <c r="K142" i="3"/>
  <c r="K124" i="3"/>
  <c r="K139" i="3"/>
  <c r="L139" i="3"/>
  <c r="L66" i="3" l="1"/>
  <c r="K66" i="3"/>
  <c r="J44" i="3"/>
  <c r="J43" i="3" s="1"/>
  <c r="H44" i="3"/>
  <c r="L126" i="3"/>
  <c r="I44" i="3"/>
  <c r="F44" i="3"/>
  <c r="F43" i="3" s="1"/>
  <c r="K7" i="3"/>
  <c r="K126" i="3"/>
  <c r="G5" i="3"/>
  <c r="G149" i="3" s="1"/>
  <c r="J105" i="3"/>
  <c r="F115" i="3"/>
  <c r="F5" i="3" s="1"/>
  <c r="F149" i="3" s="1"/>
  <c r="I105" i="3"/>
  <c r="L106" i="3"/>
  <c r="J115" i="3"/>
  <c r="I115" i="3"/>
  <c r="L115" i="3" s="1"/>
  <c r="L116" i="3"/>
  <c r="I43" i="3"/>
  <c r="L43" i="3" s="1"/>
  <c r="L44" i="3"/>
  <c r="K123" i="3"/>
  <c r="K121" i="3" s="1"/>
  <c r="J6" i="3"/>
  <c r="L123" i="3"/>
  <c r="L121" i="3" s="1"/>
  <c r="H115" i="3"/>
  <c r="K116" i="3"/>
  <c r="H43" i="3"/>
  <c r="H105" i="3"/>
  <c r="K106" i="3"/>
  <c r="K6" i="3"/>
  <c r="L7" i="3"/>
  <c r="I6" i="3"/>
  <c r="K44" i="3" l="1"/>
  <c r="K115" i="3"/>
  <c r="K43" i="3"/>
  <c r="L105" i="3"/>
  <c r="I101" i="3"/>
  <c r="L101" i="3" s="1"/>
  <c r="J101" i="3"/>
  <c r="J5" i="3" s="1"/>
  <c r="I5" i="3"/>
  <c r="L6" i="3"/>
  <c r="K105" i="3"/>
  <c r="H101" i="3"/>
  <c r="I149" i="3" l="1"/>
  <c r="L5" i="3"/>
  <c r="K101" i="3"/>
  <c r="H5" i="3"/>
  <c r="J149" i="3"/>
  <c r="H149" i="3" l="1"/>
  <c r="K5" i="3"/>
</calcChain>
</file>

<file path=xl/sharedStrings.xml><?xml version="1.0" encoding="utf-8"?>
<sst xmlns="http://schemas.openxmlformats.org/spreadsheetml/2006/main" count="625" uniqueCount="274">
  <si>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</si>
  <si>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</si>
  <si>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</si>
  <si>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</si>
  <si>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</si>
  <si>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</si>
  <si>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</si>
  <si>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</si>
  <si>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</si>
  <si>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</si>
  <si>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</si>
  <si>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</si>
  <si>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</si>
  <si>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</si>
  <si>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</si>
  <si>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</si>
  <si>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</si>
  <si>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</si>
  <si>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</si>
  <si>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</si>
  <si>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</si>
  <si>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</si>
  <si>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</si>
  <si>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</si>
  <si>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</si>
  <si>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</si>
  <si>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</si>
  <si>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</si>
  <si>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</si>
  <si>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</si>
  <si>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</si>
  <si>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</si>
  <si>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</si>
  <si>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</si>
  <si>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</si>
  <si>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</si>
  <si>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</si>
  <si>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</si>
  <si>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</si>
  <si>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</si>
  <si>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</si>
  <si>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</si>
  <si>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</si>
  <si>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</si>
  <si>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</si>
  <si>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</si>
  <si>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</si>
  <si>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</si>
  <si>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</si>
  <si>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</si>
  <si>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</si>
  <si>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</si>
  <si>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</si>
  <si>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</si>
  <si>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</si>
  <si>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</si>
  <si>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</si>
  <si>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</si>
  <si>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</si>
  <si>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</si>
  <si>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</si>
  <si>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</si>
  <si>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</si>
  <si>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</si>
  <si>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</si>
  <si>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</si>
  <si>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</si>
  <si>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</si>
  <si>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</si>
  <si>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</si>
  <si>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</si>
  <si>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</si>
  <si>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</si>
  <si>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</si>
  <si>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</si>
  <si>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</si>
  <si>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</si>
  <si>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</si>
  <si>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</si>
  <si>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</si>
  <si>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</si>
  <si>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</si>
  <si>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</si>
  <si>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</si>
  <si>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</si>
  <si>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</si>
  <si>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</si>
  <si>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</si>
  <si>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</si>
  <si>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</si>
  <si>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</si>
  <si>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</si>
  <si>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</si>
  <si>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</si>
  <si>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</si>
  <si>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</si>
  <si>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</si>
  <si>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</si>
  <si>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</si>
  <si>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</si>
  <si>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</si>
  <si>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</si>
  <si>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</si>
  <si>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</si>
  <si>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</si>
  <si>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</si>
  <si>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</si>
  <si>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</si>
  <si>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</si>
  <si>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</si>
  <si>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</si>
  <si>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</si>
  <si>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</si>
  <si>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</si>
  <si>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</si>
  <si>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</si>
  <si>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</si>
  <si>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</si>
  <si>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</si>
  <si>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</si>
  <si>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</si>
  <si>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</si>
  <si>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</si>
  <si>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</si>
  <si>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</si>
  <si>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</si>
  <si>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</si>
  <si>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</si>
  <si>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</si>
  <si>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</si>
  <si>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</si>
  <si>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</si>
  <si>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</si>
  <si>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</si>
  <si>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</si>
  <si>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</si>
  <si>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</si>
  <si>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</si>
  <si>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</si>
  <si>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</si>
  <si>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</si>
  <si>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</si>
  <si>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</si>
  <si>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</si>
  <si>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</si>
  <si>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</si>
  <si>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</si>
  <si>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</si>
  <si>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</si>
  <si>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</si>
  <si>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</si>
  <si>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</si>
  <si>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</si>
  <si>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</si>
  <si>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</si>
  <si>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</si>
  <si>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</si>
  <si>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</si>
  <si>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</si>
  <si>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</si>
  <si>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</si>
  <si>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</si>
  <si>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</si>
  <si>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</si>
  <si>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</si>
  <si>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</si>
  <si>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</si>
  <si>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</si>
  <si>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</si>
  <si>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</si>
  <si>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</si>
  <si>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</si>
  <si>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</si>
  <si>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</si>
  <si>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</si>
  <si>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</si>
  <si>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</si>
  <si>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</si>
  <si>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</si>
  <si>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</si>
  <si>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</si>
  <si>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</si>
  <si>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</si>
  <si>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</si>
  <si>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</si>
  <si>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</si>
  <si>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</si>
  <si>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</si>
  <si>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</si>
  <si>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</si>
  <si>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</si>
  <si>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</si>
  <si>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</si>
  <si>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</si>
  <si>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</si>
  <si>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</si>
  <si>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</si>
  <si>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</si>
  <si>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</si>
  <si>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</si>
  <si>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</si>
  <si>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</si>
  <si>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</si>
  <si>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</si>
  <si>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</si>
  <si>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</si>
  <si>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</si>
  <si>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</si>
  <si>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</si>
  <si>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</si>
  <si>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</si>
  <si>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</si>
  <si>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</si>
  <si>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</si>
  <si>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</si>
  <si>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</si>
  <si>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</si>
  <si>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</si>
  <si>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</si>
  <si>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</si>
  <si>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</si>
  <si>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</si>
  <si>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</si>
  <si>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</si>
  <si>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</si>
  <si>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</si>
  <si>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</si>
  <si>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</si>
  <si>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</si>
  <si>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</si>
  <si>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</si>
  <si>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</si>
  <si>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</si>
  <si>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</si>
  <si>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</si>
  <si>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</si>
  <si>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</si>
  <si>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</si>
  <si>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</si>
  <si>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</si>
  <si>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</si>
  <si>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</si>
  <si>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</si>
  <si>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</si>
  <si>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</si>
  <si>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</si>
  <si>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</si>
  <si>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</si>
  <si>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</si>
  <si>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</si>
  <si>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</si>
  <si>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</si>
  <si>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</si>
  <si>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</si>
  <si>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</si>
  <si>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</si>
  <si>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</si>
  <si>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</si>
  <si>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</si>
  <si>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</si>
  <si>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</si>
  <si>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</si>
  <si>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</si>
  <si>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</si>
  <si>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</si>
  <si>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</si>
  <si>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</si>
  <si>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</si>
  <si>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</si>
  <si>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</si>
  <si>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</si>
  <si>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r>
      <rPr>
        <b/>
        <sz val="9"/>
        <color rgb="FF000000"/>
        <rFont val="Tw Cen MT"/>
        <family val="2"/>
      </rPr>
      <t>CORTE</t>
    </r>
    <r>
      <rPr>
        <b/>
        <sz val="11"/>
        <color rgb="FF000000"/>
        <rFont val="Tw Cen MT"/>
        <family val="2"/>
      </rPr>
      <t xml:space="preserve">: </t>
    </r>
    <r>
      <rPr>
        <b/>
        <sz val="24"/>
        <color theme="5" tint="-0.249977111117893"/>
        <rFont val="Tw Cen MT"/>
        <family val="2"/>
      </rPr>
      <t>30 DE JUNIO</t>
    </r>
  </si>
  <si>
    <t xml:space="preserve">*A corte 30/06/2026 el presupuesto de la UAEMC presenta recursos sin distribuir por valor de $9.062.000.000 asignados al rubro A-01-01-04 OTROS GASTOS DE PERSONAL - DISTRIBUCIÓN PREVIO CONCEPTO DGPPN según Decreto 1477 del 30/12/2025.
</t>
  </si>
  <si>
    <t>INCAPACIDADES Y LICENCIAS DE MATERNIDAD Y PATERNIDAD (NO DE PENSIONES)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</si>
</sst>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103">
    <xf numFmtId="0" fontId="0" fillId="0" borderId="0" xfId="0" applyFont="1"/>
    <xf numFmtId="44" fontId="7" fillId="0" borderId="0" xfId="1" applyFont="1" applyAlignment="1"/>
    <xf numFmtId="164" fontId="7" fillId="0" borderId="0" xfId="0" applyNumberFormat="1" applyFont="1"/>
    <xf numFmtId="0" fontId="5" fillId="0" borderId="1" xfId="0" applyFont="1" applyBorder="1" applyAlignment="1">
      <alignment vertical="center" readingOrder="1"/>
    </xf>
    <xf numFmtId="166" fontId="5" fillId="0" borderId="1" xfId="0" applyNumberFormat="1" applyFont="1" applyBorder="1" applyAlignment="1">
      <alignment horizontal="right" vertical="center" readingOrder="1"/>
    </xf>
    <xf numFmtId="0" fontId="5" fillId="7" borderId="1" xfId="0" applyFont="1" applyFill="1" applyBorder="1" applyAlignment="1">
      <alignment vertical="center" readingOrder="1"/>
    </xf>
    <xf numFmtId="166" fontId="5" fillId="7" borderId="1" xfId="0" applyNumberFormat="1" applyFont="1" applyFill="1" applyBorder="1" applyAlignment="1">
      <alignment horizontal="right" vertical="center" readingOrder="1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2" xfId="0" applyFont="1" applyBorder="1" applyAlignment="1">
      <alignment horizontal="left" vertical="center" wrapText="1" readingOrder="1"/>
    </xf>
    <xf numFmtId="4" fontId="8" fillId="3" borderId="2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4" fontId="8" fillId="3" borderId="6" xfId="0" applyNumberFormat="1" applyFont="1" applyFill="1" applyBorder="1" applyAlignment="1" applyProtection="1">
      <alignment vertical="center" wrapText="1"/>
      <protection locked="0"/>
    </xf>
    <xf numFmtId="0" fontId="7" fillId="3" borderId="0" xfId="0" applyFont="1" applyFill="1"/>
    <xf numFmtId="9" fontId="12" fillId="0" borderId="8" xfId="2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left" vertical="center" readingOrder="1"/>
    </xf>
    <xf numFmtId="0" fontId="9" fillId="0" borderId="6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10" fontId="8" fillId="0" borderId="6" xfId="2" applyNumberFormat="1" applyFont="1" applyBorder="1" applyAlignment="1">
      <alignment horizontal="right" vertical="center" readingOrder="1"/>
    </xf>
    <xf numFmtId="0" fontId="8" fillId="0" borderId="2" xfId="0" applyFont="1" applyBorder="1" applyAlignment="1">
      <alignment horizontal="left" vertical="center" readingOrder="1"/>
    </xf>
    <xf numFmtId="0" fontId="9" fillId="0" borderId="2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10" fontId="8" fillId="0" borderId="2" xfId="2" applyNumberFormat="1" applyFont="1" applyBorder="1" applyAlignment="1">
      <alignment horizontal="right" vertical="center" readingOrder="1"/>
    </xf>
    <xf numFmtId="0" fontId="5" fillId="0" borderId="1" xfId="0" applyFont="1" applyBorder="1" applyAlignment="1">
      <alignment horizontal="center" vertical="center" readingOrder="1"/>
    </xf>
    <xf numFmtId="0" fontId="8" fillId="0" borderId="2" xfId="0" applyFont="1" applyBorder="1" applyAlignment="1">
      <alignment vertical="center" readingOrder="1"/>
    </xf>
    <xf numFmtId="0" fontId="5" fillId="2" borderId="2" xfId="0" applyFont="1" applyFill="1" applyBorder="1" applyAlignment="1">
      <alignment vertical="center" readingOrder="1"/>
    </xf>
    <xf numFmtId="0" fontId="6" fillId="2" borderId="2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center" readingOrder="1"/>
    </xf>
    <xf numFmtId="10" fontId="5" fillId="2" borderId="2" xfId="2" applyNumberFormat="1" applyFont="1" applyFill="1" applyBorder="1" applyAlignment="1">
      <alignment horizontal="right" vertical="center" readingOrder="1"/>
    </xf>
    <xf numFmtId="0" fontId="8" fillId="0" borderId="3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4" fontId="8" fillId="3" borderId="3" xfId="0" applyNumberFormat="1" applyFont="1" applyFill="1" applyBorder="1" applyAlignment="1" applyProtection="1">
      <alignment vertical="center" wrapText="1"/>
      <protection locked="0"/>
    </xf>
    <xf numFmtId="10" fontId="8" fillId="0" borderId="3" xfId="2" applyNumberFormat="1" applyFont="1" applyBorder="1" applyAlignment="1">
      <alignment horizontal="right" vertical="center" readingOrder="1"/>
    </xf>
    <xf numFmtId="0" fontId="8" fillId="0" borderId="6" xfId="0" applyFont="1" applyBorder="1" applyAlignment="1">
      <alignment vertical="center" readingOrder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vertical="center" readingOrder="1"/>
    </xf>
    <xf numFmtId="0" fontId="8" fillId="0" borderId="3" xfId="0" applyFont="1" applyBorder="1" applyAlignment="1">
      <alignment horizontal="left" vertical="center" wrapText="1" readingOrder="1"/>
    </xf>
    <xf numFmtId="0" fontId="8" fillId="3" borderId="3" xfId="0" applyFont="1" applyFill="1" applyBorder="1" applyAlignment="1">
      <alignment horizontal="left" vertical="center" readingOrder="1"/>
    </xf>
    <xf numFmtId="0" fontId="9" fillId="3" borderId="3" xfId="0" applyFont="1" applyFill="1" applyBorder="1" applyAlignment="1">
      <alignment horizontal="center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14" fillId="6" borderId="3" xfId="0" applyFont="1" applyFill="1" applyBorder="1" applyAlignment="1">
      <alignment vertical="center" readingOrder="1"/>
    </xf>
    <xf numFmtId="0" fontId="15" fillId="6" borderId="3" xfId="0" applyFont="1" applyFill="1" applyBorder="1" applyAlignment="1">
      <alignment horizontal="center" vertical="center" readingOrder="1"/>
    </xf>
    <xf numFmtId="0" fontId="14" fillId="6" borderId="3" xfId="0" applyFont="1" applyFill="1" applyBorder="1" applyAlignment="1">
      <alignment horizontal="center" vertical="center" readingOrder="1"/>
    </xf>
    <xf numFmtId="0" fontId="14" fillId="6" borderId="3" xfId="0" applyFont="1" applyFill="1" applyBorder="1" applyAlignment="1">
      <alignment horizontal="left" vertical="center" wrapText="1" readingOrder="1"/>
    </xf>
    <xf numFmtId="0" fontId="6" fillId="3" borderId="3" xfId="0" applyFont="1" applyFill="1" applyBorder="1" applyAlignment="1">
      <alignment horizontal="center" vertical="center" readingOrder="1"/>
    </xf>
    <xf numFmtId="4" fontId="14" fillId="4" borderId="3" xfId="0" applyNumberFormat="1" applyFont="1" applyFill="1" applyBorder="1" applyAlignment="1">
      <alignment horizontal="right" vertical="center" readingOrder="1"/>
    </xf>
    <xf numFmtId="0" fontId="7" fillId="0" borderId="0" xfId="0" applyFont="1" applyFill="1" applyBorder="1"/>
    <xf numFmtId="0" fontId="14" fillId="4" borderId="4" xfId="0" applyFont="1" applyFill="1" applyBorder="1" applyAlignment="1">
      <alignment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5" fillId="4" borderId="4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left" vertical="center" wrapText="1" readingOrder="1"/>
    </xf>
    <xf numFmtId="10" fontId="14" fillId="4" borderId="4" xfId="2" applyNumberFormat="1" applyFont="1" applyFill="1" applyBorder="1" applyAlignment="1">
      <alignment horizontal="right" vertical="center" readingOrder="1"/>
    </xf>
    <xf numFmtId="0" fontId="8" fillId="5" borderId="5" xfId="0" applyFont="1" applyFill="1" applyBorder="1" applyAlignment="1">
      <alignment horizontal="left" vertical="center" readingOrder="1"/>
    </xf>
    <xf numFmtId="0" fontId="8" fillId="5" borderId="5" xfId="0" applyFont="1" applyFill="1" applyBorder="1" applyAlignment="1">
      <alignment horizontal="center" vertical="center" readingOrder="1"/>
    </xf>
    <xf numFmtId="0" fontId="9" fillId="5" borderId="5" xfId="0" applyFont="1" applyFill="1" applyBorder="1" applyAlignment="1">
      <alignment horizontal="center" vertical="center" readingOrder="1"/>
    </xf>
    <xf numFmtId="0" fontId="8" fillId="5" borderId="5" xfId="0" applyFont="1" applyFill="1" applyBorder="1" applyAlignment="1">
      <alignment horizontal="left" vertical="center" wrapText="1" readingOrder="1"/>
    </xf>
    <xf numFmtId="10" fontId="8" fillId="5" borderId="5" xfId="2" applyNumberFormat="1" applyFont="1" applyFill="1" applyBorder="1" applyAlignment="1">
      <alignment horizontal="right" vertical="center" readingOrder="1"/>
    </xf>
    <xf numFmtId="0" fontId="8" fillId="5" borderId="3" xfId="0" applyFont="1" applyFill="1" applyBorder="1" applyAlignment="1">
      <alignment horizontal="left" vertical="center" readingOrder="1"/>
    </xf>
    <xf numFmtId="0" fontId="8" fillId="5" borderId="3" xfId="0" applyFont="1" applyFill="1" applyBorder="1" applyAlignment="1">
      <alignment horizontal="center" vertical="center" readingOrder="1"/>
    </xf>
    <xf numFmtId="0" fontId="9" fillId="5" borderId="3" xfId="0" applyFont="1" applyFill="1" applyBorder="1" applyAlignment="1">
      <alignment horizontal="center" vertical="center" readingOrder="1"/>
    </xf>
    <xf numFmtId="0" fontId="8" fillId="5" borderId="3" xfId="0" applyFont="1" applyFill="1" applyBorder="1" applyAlignment="1">
      <alignment horizontal="left" vertical="center" wrapText="1" readingOrder="1"/>
    </xf>
    <xf numFmtId="10" fontId="8" fillId="5" borderId="3" xfId="2" applyNumberFormat="1" applyFont="1" applyFill="1" applyBorder="1" applyAlignment="1">
      <alignment horizontal="right" vertical="center" readingOrder="1"/>
    </xf>
    <xf numFmtId="2" fontId="7" fillId="0" borderId="0" xfId="0" applyNumberFormat="1" applyFont="1"/>
    <xf numFmtId="3" fontId="7" fillId="0" borderId="0" xfId="0" applyNumberFormat="1" applyFont="1"/>
    <xf numFmtId="10" fontId="8" fillId="3" borderId="3" xfId="2" applyNumberFormat="1" applyFont="1" applyFill="1" applyBorder="1" applyAlignment="1">
      <alignment horizontal="right" vertical="center" readingOrder="1"/>
    </xf>
    <xf numFmtId="165" fontId="7" fillId="0" borderId="0" xfId="2" applyNumberFormat="1" applyFont="1" applyAlignment="1"/>
    <xf numFmtId="10" fontId="10" fillId="0" borderId="0" xfId="2" applyNumberFormat="1" applyFont="1" applyFill="1" applyBorder="1" applyAlignment="1">
      <alignment vertical="center"/>
    </xf>
    <xf numFmtId="10" fontId="10" fillId="0" borderId="0" xfId="2" applyNumberFormat="1" applyFont="1" applyFill="1" applyBorder="1" applyAlignment="1"/>
    <xf numFmtId="10" fontId="7" fillId="0" borderId="0" xfId="2" applyNumberFormat="1" applyFont="1" applyFill="1" applyBorder="1" applyAlignment="1"/>
    <xf numFmtId="165" fontId="7" fillId="0" borderId="0" xfId="2" applyNumberFormat="1" applyFont="1" applyFill="1" applyAlignment="1"/>
    <xf numFmtId="10" fontId="7" fillId="0" borderId="0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4" fontId="14" fillId="4" borderId="4" xfId="0" applyNumberFormat="1" applyFont="1" applyFill="1" applyBorder="1" applyAlignment="1">
      <alignment horizontal="right" vertical="center" readingOrder="1"/>
    </xf>
    <xf numFmtId="4" fontId="8" fillId="5" borderId="5" xfId="0" applyNumberFormat="1" applyFont="1" applyFill="1" applyBorder="1" applyAlignment="1">
      <alignment horizontal="right" vertical="center" readingOrder="1"/>
    </xf>
    <xf numFmtId="4" fontId="10" fillId="0" borderId="6" xfId="0" applyNumberFormat="1" applyFont="1" applyBorder="1" applyAlignment="1">
      <alignment horizontal="right" vertical="center" readingOrder="1"/>
    </xf>
    <xf numFmtId="4" fontId="8" fillId="0" borderId="2" xfId="0" applyNumberFormat="1" applyFont="1" applyBorder="1" applyAlignment="1">
      <alignment horizontal="right" vertical="center" readingOrder="1"/>
    </xf>
    <xf numFmtId="4" fontId="10" fillId="0" borderId="2" xfId="0" applyNumberFormat="1" applyFont="1" applyBorder="1" applyAlignment="1">
      <alignment horizontal="right" vertical="center" readingOrder="1"/>
    </xf>
    <xf numFmtId="4" fontId="7" fillId="2" borderId="2" xfId="0" applyNumberFormat="1" applyFont="1" applyFill="1" applyBorder="1" applyAlignment="1">
      <alignment horizontal="right" vertical="center" readingOrder="1"/>
    </xf>
    <xf numFmtId="4" fontId="5" fillId="2" borderId="2" xfId="0" applyNumberFormat="1" applyFont="1" applyFill="1" applyBorder="1" applyAlignment="1">
      <alignment horizontal="right" vertical="center" readingOrder="1"/>
    </xf>
    <xf numFmtId="4" fontId="10" fillId="5" borderId="3" xfId="0" applyNumberFormat="1" applyFont="1" applyFill="1" applyBorder="1" applyAlignment="1">
      <alignment horizontal="right" vertical="center" readingOrder="1"/>
    </xf>
    <xf numFmtId="4" fontId="10" fillId="0" borderId="3" xfId="0" applyNumberFormat="1" applyFont="1" applyBorder="1" applyAlignment="1">
      <alignment horizontal="right" vertical="center" readingOrder="1"/>
    </xf>
    <xf numFmtId="4" fontId="5" fillId="0" borderId="1" xfId="0" applyNumberFormat="1" applyFont="1" applyBorder="1" applyAlignment="1">
      <alignment horizontal="right" vertical="center" readingOrder="1"/>
    </xf>
    <xf numFmtId="4" fontId="8" fillId="0" borderId="3" xfId="0" applyNumberFormat="1" applyFont="1" applyBorder="1" applyAlignment="1">
      <alignment horizontal="right" vertical="center" readingOrder="1"/>
    </xf>
    <xf numFmtId="4" fontId="10" fillId="3" borderId="3" xfId="0" applyNumberFormat="1" applyFont="1" applyFill="1" applyBorder="1" applyAlignment="1">
      <alignment horizontal="right" vertical="center" readingOrder="1"/>
    </xf>
    <xf numFmtId="4" fontId="8" fillId="3" borderId="3" xfId="0" applyNumberFormat="1" applyFont="1" applyFill="1" applyBorder="1" applyAlignment="1">
      <alignment horizontal="right" vertical="center" readingOrder="1"/>
    </xf>
    <xf numFmtId="4" fontId="14" fillId="6" borderId="3" xfId="0" applyNumberFormat="1" applyFont="1" applyFill="1" applyBorder="1" applyAlignment="1">
      <alignment horizontal="right" vertical="center" readingOrder="1"/>
    </xf>
    <xf numFmtId="0" fontId="5" fillId="7" borderId="1" xfId="0" applyFont="1" applyFill="1" applyBorder="1" applyAlignment="1">
      <alignment horizontal="left" vertical="center" wrapText="1" readingOrder="1"/>
    </xf>
    <xf numFmtId="0" fontId="5" fillId="7" borderId="2" xfId="0" applyFont="1" applyFill="1" applyBorder="1" applyAlignment="1">
      <alignment vertical="center" readingOrder="1"/>
    </xf>
    <xf numFmtId="0" fontId="5" fillId="7" borderId="7" xfId="0" applyFont="1" applyFill="1" applyBorder="1" applyAlignment="1">
      <alignment horizontal="left" vertical="center" wrapText="1" readingOrder="1"/>
    </xf>
    <xf numFmtId="4" fontId="5" fillId="7" borderId="1" xfId="0" applyNumberFormat="1" applyFont="1" applyFill="1" applyBorder="1" applyAlignment="1">
      <alignment horizontal="right" vertical="center" readingOrder="1"/>
    </xf>
    <xf numFmtId="10" fontId="5" fillId="0" borderId="2" xfId="2" applyNumberFormat="1" applyFont="1" applyBorder="1" applyAlignment="1">
      <alignment horizontal="right" vertical="center" readingOrder="1"/>
    </xf>
    <xf numFmtId="0" fontId="5" fillId="0" borderId="1" xfId="0" applyFont="1" applyBorder="1" applyAlignment="1">
      <alignment horizontal="left" vertical="center" wrapText="1" readingOrder="1"/>
    </xf>
    <xf numFmtId="10" fontId="8" fillId="0" borderId="3" xfId="2" applyNumberFormat="1" applyFont="1" applyFill="1" applyBorder="1" applyAlignment="1">
      <alignment horizontal="right" vertical="center" readingOrder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vertical="center" wrapText="1"/>
    </xf>
    <xf numFmtId="3" fontId="11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8" fillId="0" borderId="9" xfId="0" applyFont="1" applyBorder="1" applyAlignment="1">
      <alignment horizontal="center" vertical="center" readingOrder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readingOrder="1"/>
    </xf>
    <xf numFmtId="0" fontId="8" fillId="0" borderId="11" xfId="0" applyFont="1" applyBorder="1" applyAlignment="1">
      <alignment horizontal="center" vertical="center" readingOrder="1"/>
    </xf>
    <xf numFmtId="0" fontId="8" fillId="0" borderId="12" xfId="0" applyFont="1" applyBorder="1" applyAlignment="1">
      <alignment horizontal="center" vertical="center" readingOrder="1"/>
    </xf>
  </cellXfs>
  <cellStyles count="6">
    <cellStyle name="Moneda" xfId="1" builtinId="4"/>
    <cellStyle name="Moneda 2" xfId="4" xr:uid="{F7F529EE-5B45-4B53-BD5D-A4C3541ADDDC}"/>
    <cellStyle name="Normal" xfId="0" builtinId="0"/>
    <cellStyle name="Normal 2" xfId="3" xr:uid="{66607E15-253B-4F4E-A790-EC0737C04A74}"/>
    <cellStyle name="Normal 2 2" xfId="5" xr:uid="{2F8485A9-061C-4D38-8565-A3F75B504C0E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0</xdr:row>
      <xdr:rowOff>116205</xdr:rowOff>
    </xdr:from>
    <xdr:to>
      <xdr:col>1</xdr:col>
      <xdr:colOff>474345</xdr:colOff>
      <xdr:row>2</xdr:row>
      <xdr:rowOff>205740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D98A3D1-8285-4E78-99E8-E6897494E5C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140970" y="116205"/>
          <a:ext cx="1821180" cy="64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7CFC-A5EB-4948-BF21-430EB0A67CF7}">
  <dimension ref="A1:Q150"/>
  <sheetViews>
    <sheetView showGridLines="0" tabSelected="1" workbookViewId="0">
      <pane xSplit="5" ySplit="5" topLeftCell="F147" activePane="bottomRight" state="frozen"/>
      <selection pane="topRight" activeCell="F1" sqref="F1"/>
      <selection pane="bottomLeft" activeCell="A6" sqref="A6"/>
      <selection pane="bottomRight" activeCell="E107" sqref="E107"/>
    </sheetView>
  </sheetViews>
  <sheetFormatPr baseColWidth="10" defaultColWidth="11.42578125" defaultRowHeight="14.25" x14ac:dyDescent="0.2"/>
  <cols>
    <col min="1" max="1" width="21.5703125" style="8" customWidth="1"/>
    <col min="2" max="2" width="9.5703125" style="8" customWidth="1"/>
    <col min="3" max="3" width="8" style="8" customWidth="1"/>
    <col min="4" max="4" width="9.5703125" style="8" customWidth="1"/>
    <col min="5" max="5" width="55.85546875" style="94" customWidth="1"/>
    <col min="6" max="6" width="22.140625" style="8" customWidth="1"/>
    <col min="7" max="7" width="18.85546875" style="8" customWidth="1"/>
    <col min="8" max="8" width="20.7109375" style="8" customWidth="1"/>
    <col min="9" max="9" width="22.28515625" style="8" customWidth="1"/>
    <col min="10" max="10" width="20.42578125" style="8" customWidth="1"/>
    <col min="11" max="11" width="16.7109375" style="8" customWidth="1"/>
    <col min="12" max="12" width="16.5703125" style="8" customWidth="1"/>
    <col min="13" max="16384" width="11.42578125" style="8"/>
  </cols>
  <sheetData>
    <row r="1" spans="1:17" ht="22.5" customHeight="1" x14ac:dyDescent="0.2">
      <c r="A1" s="100"/>
      <c r="B1" s="96" t="s">
        <v>266</v>
      </c>
      <c r="C1" s="96"/>
      <c r="D1" s="96"/>
      <c r="E1" s="96"/>
      <c r="F1" s="96"/>
      <c r="G1" s="96"/>
      <c r="H1" s="96"/>
      <c r="I1" s="96"/>
      <c r="J1" s="96"/>
    </row>
    <row r="2" spans="1:17" ht="21.75" customHeight="1" x14ac:dyDescent="0.2">
      <c r="A2" s="101"/>
      <c r="B2" s="97" t="s">
        <v>271</v>
      </c>
      <c r="C2" s="97"/>
      <c r="D2" s="97"/>
      <c r="E2" s="97"/>
      <c r="F2" s="97"/>
      <c r="G2" s="97"/>
      <c r="H2" s="97"/>
      <c r="I2" s="97"/>
      <c r="J2" s="97"/>
    </row>
    <row r="3" spans="1:17" ht="24" customHeight="1" x14ac:dyDescent="0.2">
      <c r="A3" s="102"/>
      <c r="B3" s="98"/>
      <c r="C3" s="98"/>
      <c r="D3" s="98"/>
      <c r="E3" s="98"/>
      <c r="F3" s="98"/>
      <c r="G3" s="98"/>
      <c r="H3" s="98"/>
      <c r="I3" s="98"/>
      <c r="J3" s="98"/>
    </row>
    <row r="4" spans="1:17" s="47" customFormat="1" ht="24" x14ac:dyDescent="0.2">
      <c r="A4" s="72" t="s">
        <v>1</v>
      </c>
      <c r="B4" s="72" t="s">
        <v>2</v>
      </c>
      <c r="C4" s="72" t="s">
        <v>3</v>
      </c>
      <c r="D4" s="72" t="s">
        <v>4</v>
      </c>
      <c r="E4" s="72" t="s">
        <v>5</v>
      </c>
      <c r="F4" s="72" t="s">
        <v>6</v>
      </c>
      <c r="G4" s="72" t="s">
        <v>7</v>
      </c>
      <c r="H4" s="72" t="s">
        <v>8</v>
      </c>
      <c r="I4" s="72" t="s">
        <v>9</v>
      </c>
      <c r="J4" s="72" t="s">
        <v>10</v>
      </c>
      <c r="K4" s="14" t="s">
        <v>262</v>
      </c>
      <c r="L4" s="14" t="s">
        <v>263</v>
      </c>
    </row>
    <row r="5" spans="1:17" s="13" customFormat="1" x14ac:dyDescent="0.2">
      <c r="A5" s="48" t="s">
        <v>12</v>
      </c>
      <c r="B5" s="50"/>
      <c r="C5" s="50"/>
      <c r="D5" s="49"/>
      <c r="E5" s="51" t="s">
        <v>171</v>
      </c>
      <c r="F5" s="73">
        <f t="shared" ref="F5:J5" si="0">+F6+F43+F101+F115</f>
        <v>228403371125</v>
      </c>
      <c r="G5" s="73">
        <f t="shared" si="0"/>
        <v>9062000000</v>
      </c>
      <c r="H5" s="73">
        <f t="shared" si="0"/>
        <v>118538501641.17</v>
      </c>
      <c r="I5" s="73">
        <f t="shared" si="0"/>
        <v>105069678040.10001</v>
      </c>
      <c r="J5" s="73">
        <f t="shared" si="0"/>
        <v>104945689191.75</v>
      </c>
      <c r="K5" s="52">
        <f>H5/F5</f>
        <v>0.51898753095153116</v>
      </c>
      <c r="L5" s="52">
        <f>I5/F5</f>
        <v>0.46001807032260372</v>
      </c>
      <c r="M5" s="8"/>
      <c r="N5" s="8"/>
      <c r="O5" s="8"/>
      <c r="P5" s="8"/>
      <c r="Q5" s="8"/>
    </row>
    <row r="6" spans="1:17" x14ac:dyDescent="0.2">
      <c r="A6" s="53" t="s">
        <v>179</v>
      </c>
      <c r="B6" s="55"/>
      <c r="C6" s="55"/>
      <c r="D6" s="54"/>
      <c r="E6" s="56" t="s">
        <v>178</v>
      </c>
      <c r="F6" s="74">
        <f t="shared" ref="F6:J6" si="1">F7</f>
        <v>189764563159</v>
      </c>
      <c r="G6" s="74">
        <f t="shared" si="1"/>
        <v>9062000000</v>
      </c>
      <c r="H6" s="74">
        <f t="shared" si="1"/>
        <v>92932133115</v>
      </c>
      <c r="I6" s="74">
        <f t="shared" si="1"/>
        <v>88376675902.199997</v>
      </c>
      <c r="J6" s="74">
        <f t="shared" si="1"/>
        <v>88376675902.199997</v>
      </c>
      <c r="K6" s="57">
        <f>H6/F6</f>
        <v>0.48972332646287597</v>
      </c>
      <c r="L6" s="57">
        <f>I6/F6</f>
        <v>0.46571748924561279</v>
      </c>
    </row>
    <row r="7" spans="1:17" x14ac:dyDescent="0.2">
      <c r="A7" s="15" t="s">
        <v>202</v>
      </c>
      <c r="B7" s="16"/>
      <c r="C7" s="16"/>
      <c r="D7" s="17"/>
      <c r="E7" s="12" t="s">
        <v>203</v>
      </c>
      <c r="F7" s="75">
        <f t="shared" ref="F7:J7" si="2">SUM(F8+F21+F29+F41)</f>
        <v>189764563159</v>
      </c>
      <c r="G7" s="75">
        <f t="shared" si="2"/>
        <v>9062000000</v>
      </c>
      <c r="H7" s="75">
        <f t="shared" si="2"/>
        <v>92932133115</v>
      </c>
      <c r="I7" s="75">
        <f t="shared" si="2"/>
        <v>88376675902.199997</v>
      </c>
      <c r="J7" s="75">
        <f t="shared" si="2"/>
        <v>88376675902.199997</v>
      </c>
      <c r="K7" s="18">
        <f>H7/F7</f>
        <v>0.48972332646287597</v>
      </c>
      <c r="L7" s="18">
        <f>I7/F7</f>
        <v>0.46571748924561279</v>
      </c>
    </row>
    <row r="8" spans="1:17" x14ac:dyDescent="0.2">
      <c r="A8" s="19" t="s">
        <v>199</v>
      </c>
      <c r="B8" s="20" t="s">
        <v>13</v>
      </c>
      <c r="C8" s="20">
        <v>10</v>
      </c>
      <c r="D8" s="21" t="s">
        <v>15</v>
      </c>
      <c r="E8" s="10" t="s">
        <v>204</v>
      </c>
      <c r="F8" s="76">
        <f t="shared" ref="F8:J8" si="3">SUM(F9+F20)</f>
        <v>100074000000</v>
      </c>
      <c r="G8" s="76">
        <f t="shared" si="3"/>
        <v>0</v>
      </c>
      <c r="H8" s="76">
        <f t="shared" si="3"/>
        <v>53265474740</v>
      </c>
      <c r="I8" s="76">
        <f t="shared" si="3"/>
        <v>48710073275.199997</v>
      </c>
      <c r="J8" s="76">
        <f t="shared" si="3"/>
        <v>48710073275.199997</v>
      </c>
      <c r="K8" s="22">
        <f>H8/F8</f>
        <v>0.53226087435297875</v>
      </c>
      <c r="L8" s="22">
        <f>I8/F8</f>
        <v>0.48674054474888578</v>
      </c>
    </row>
    <row r="9" spans="1:17" x14ac:dyDescent="0.2">
      <c r="A9" s="19" t="s">
        <v>205</v>
      </c>
      <c r="B9" s="20" t="s">
        <v>13</v>
      </c>
      <c r="C9" s="20">
        <v>10</v>
      </c>
      <c r="D9" s="21" t="s">
        <v>15</v>
      </c>
      <c r="E9" s="10" t="s">
        <v>206</v>
      </c>
      <c r="F9" s="76">
        <f t="shared" ref="F9:J9" si="4">SUM(F10:F18)</f>
        <v>97070088192</v>
      </c>
      <c r="G9" s="76">
        <f t="shared" si="4"/>
        <v>0</v>
      </c>
      <c r="H9" s="76">
        <f t="shared" si="4"/>
        <v>51830867286</v>
      </c>
      <c r="I9" s="76">
        <f t="shared" si="4"/>
        <v>47275465821.199997</v>
      </c>
      <c r="J9" s="76">
        <f t="shared" si="4"/>
        <v>47275465821.199997</v>
      </c>
      <c r="K9" s="22">
        <f>H9/F9</f>
        <v>0.53395302560641567</v>
      </c>
      <c r="L9" s="22">
        <f>I9/F9</f>
        <v>0.48702403285851953</v>
      </c>
    </row>
    <row r="10" spans="1:17" x14ac:dyDescent="0.2">
      <c r="A10" s="3" t="s">
        <v>11</v>
      </c>
      <c r="B10" s="23" t="s">
        <v>13</v>
      </c>
      <c r="C10" s="23" t="s">
        <v>14</v>
      </c>
      <c r="D10" s="23" t="s">
        <v>15</v>
      </c>
      <c r="E10" s="92" t="s">
        <v>16</v>
      </c>
      <c r="F10" s="4">
        <v>65154765520</v>
      </c>
      <c r="G10" s="4">
        <v>0</v>
      </c>
      <c r="H10" s="4">
        <v>37017895757</v>
      </c>
      <c r="I10" s="4">
        <v>36870469411.199997</v>
      </c>
      <c r="J10" s="4">
        <v>36870469411.199997</v>
      </c>
      <c r="K10" s="91">
        <f t="shared" ref="K10:K18" si="5">H10/F10</f>
        <v>0.56815331099053579</v>
      </c>
      <c r="L10" s="91">
        <f t="shared" ref="L10:L18" si="6">I10/F10</f>
        <v>0.5658906008936857</v>
      </c>
    </row>
    <row r="11" spans="1:17" x14ac:dyDescent="0.2">
      <c r="A11" s="3" t="s">
        <v>17</v>
      </c>
      <c r="B11" s="23" t="s">
        <v>13</v>
      </c>
      <c r="C11" s="23" t="s">
        <v>14</v>
      </c>
      <c r="D11" s="23" t="s">
        <v>15</v>
      </c>
      <c r="E11" s="92" t="s">
        <v>18</v>
      </c>
      <c r="F11" s="4">
        <v>1385019066</v>
      </c>
      <c r="G11" s="4">
        <v>0</v>
      </c>
      <c r="H11" s="4">
        <v>409737179</v>
      </c>
      <c r="I11" s="4">
        <v>409737179</v>
      </c>
      <c r="J11" s="4">
        <v>409737179</v>
      </c>
      <c r="K11" s="91">
        <f t="shared" si="5"/>
        <v>0.29583504592708615</v>
      </c>
      <c r="L11" s="91">
        <f t="shared" si="6"/>
        <v>0.29583504592708615</v>
      </c>
    </row>
    <row r="12" spans="1:17" x14ac:dyDescent="0.2">
      <c r="A12" s="3" t="s">
        <v>19</v>
      </c>
      <c r="B12" s="23" t="s">
        <v>13</v>
      </c>
      <c r="C12" s="23" t="s">
        <v>14</v>
      </c>
      <c r="D12" s="23" t="s">
        <v>15</v>
      </c>
      <c r="E12" s="92" t="s">
        <v>20</v>
      </c>
      <c r="F12" s="4">
        <v>275384039</v>
      </c>
      <c r="G12" s="4">
        <v>0</v>
      </c>
      <c r="H12" s="4">
        <v>176006900</v>
      </c>
      <c r="I12" s="4">
        <v>176006900</v>
      </c>
      <c r="J12" s="4">
        <v>176006900</v>
      </c>
      <c r="K12" s="91">
        <f t="shared" si="5"/>
        <v>0.63913253883243393</v>
      </c>
      <c r="L12" s="91">
        <f t="shared" si="6"/>
        <v>0.63913253883243393</v>
      </c>
    </row>
    <row r="13" spans="1:17" x14ac:dyDescent="0.2">
      <c r="A13" s="3" t="s">
        <v>21</v>
      </c>
      <c r="B13" s="23" t="s">
        <v>13</v>
      </c>
      <c r="C13" s="23" t="s">
        <v>14</v>
      </c>
      <c r="D13" s="23" t="s">
        <v>15</v>
      </c>
      <c r="E13" s="92" t="s">
        <v>22</v>
      </c>
      <c r="F13" s="4">
        <v>1341260390</v>
      </c>
      <c r="G13" s="4">
        <v>0</v>
      </c>
      <c r="H13" s="4">
        <v>911264284</v>
      </c>
      <c r="I13" s="4">
        <v>911264284</v>
      </c>
      <c r="J13" s="4">
        <v>911264284</v>
      </c>
      <c r="K13" s="91">
        <f t="shared" si="5"/>
        <v>0.67940892819477061</v>
      </c>
      <c r="L13" s="91">
        <f t="shared" si="6"/>
        <v>0.67940892819477061</v>
      </c>
    </row>
    <row r="14" spans="1:17" x14ac:dyDescent="0.2">
      <c r="A14" s="3" t="s">
        <v>23</v>
      </c>
      <c r="B14" s="23" t="s">
        <v>13</v>
      </c>
      <c r="C14" s="23" t="s">
        <v>14</v>
      </c>
      <c r="D14" s="23" t="s">
        <v>15</v>
      </c>
      <c r="E14" s="92" t="s">
        <v>24</v>
      </c>
      <c r="F14" s="4">
        <v>4733525142</v>
      </c>
      <c r="G14" s="4">
        <v>0</v>
      </c>
      <c r="H14" s="4">
        <v>4468049447</v>
      </c>
      <c r="I14" s="4">
        <v>60074328</v>
      </c>
      <c r="J14" s="4">
        <v>60074328</v>
      </c>
      <c r="K14" s="91">
        <f t="shared" si="5"/>
        <v>0.94391585825868629</v>
      </c>
      <c r="L14" s="91">
        <f t="shared" si="6"/>
        <v>1.2691245149828761E-2</v>
      </c>
    </row>
    <row r="15" spans="1:17" x14ac:dyDescent="0.2">
      <c r="A15" s="3" t="s">
        <v>25</v>
      </c>
      <c r="B15" s="23" t="s">
        <v>13</v>
      </c>
      <c r="C15" s="23" t="s">
        <v>14</v>
      </c>
      <c r="D15" s="23" t="s">
        <v>15</v>
      </c>
      <c r="E15" s="92" t="s">
        <v>26</v>
      </c>
      <c r="F15" s="4">
        <v>2506844344</v>
      </c>
      <c r="G15" s="4">
        <v>0</v>
      </c>
      <c r="H15" s="4">
        <v>1487960355</v>
      </c>
      <c r="I15" s="4">
        <v>1487960355</v>
      </c>
      <c r="J15" s="4">
        <v>1487960355</v>
      </c>
      <c r="K15" s="91">
        <f t="shared" si="5"/>
        <v>0.59355913284418904</v>
      </c>
      <c r="L15" s="91">
        <f t="shared" si="6"/>
        <v>0.59355913284418904</v>
      </c>
    </row>
    <row r="16" spans="1:17" x14ac:dyDescent="0.2">
      <c r="A16" s="3" t="s">
        <v>27</v>
      </c>
      <c r="B16" s="23" t="s">
        <v>13</v>
      </c>
      <c r="C16" s="23" t="s">
        <v>14</v>
      </c>
      <c r="D16" s="23" t="s">
        <v>15</v>
      </c>
      <c r="E16" s="92" t="s">
        <v>28</v>
      </c>
      <c r="F16" s="4">
        <v>10623798104</v>
      </c>
      <c r="G16" s="4">
        <v>0</v>
      </c>
      <c r="H16" s="4">
        <v>5637439582</v>
      </c>
      <c r="I16" s="4">
        <v>5637439582</v>
      </c>
      <c r="J16" s="4">
        <v>5637439582</v>
      </c>
      <c r="K16" s="91">
        <f t="shared" si="5"/>
        <v>0.53064257498242828</v>
      </c>
      <c r="L16" s="91">
        <f t="shared" si="6"/>
        <v>0.53064257498242828</v>
      </c>
    </row>
    <row r="17" spans="1:17" x14ac:dyDescent="0.2">
      <c r="A17" s="3" t="s">
        <v>29</v>
      </c>
      <c r="B17" s="23" t="s">
        <v>13</v>
      </c>
      <c r="C17" s="23" t="s">
        <v>14</v>
      </c>
      <c r="D17" s="23" t="s">
        <v>15</v>
      </c>
      <c r="E17" s="92" t="s">
        <v>30</v>
      </c>
      <c r="F17" s="4">
        <v>7246594515</v>
      </c>
      <c r="G17" s="4">
        <v>0</v>
      </c>
      <c r="H17" s="4">
        <v>69513427</v>
      </c>
      <c r="I17" s="4">
        <v>69513427</v>
      </c>
      <c r="J17" s="4">
        <v>69513427</v>
      </c>
      <c r="K17" s="91">
        <f t="shared" si="5"/>
        <v>9.5925647359061603E-3</v>
      </c>
      <c r="L17" s="91">
        <f t="shared" si="6"/>
        <v>9.5925647359061603E-3</v>
      </c>
    </row>
    <row r="18" spans="1:17" x14ac:dyDescent="0.2">
      <c r="A18" s="3" t="s">
        <v>31</v>
      </c>
      <c r="B18" s="23" t="s">
        <v>13</v>
      </c>
      <c r="C18" s="23" t="s">
        <v>14</v>
      </c>
      <c r="D18" s="23" t="s">
        <v>15</v>
      </c>
      <c r="E18" s="92" t="s">
        <v>32</v>
      </c>
      <c r="F18" s="4">
        <v>3802897072</v>
      </c>
      <c r="G18" s="4">
        <v>0</v>
      </c>
      <c r="H18" s="4">
        <v>1653000355</v>
      </c>
      <c r="I18" s="4">
        <v>1653000355</v>
      </c>
      <c r="J18" s="4">
        <v>1653000355</v>
      </c>
      <c r="K18" s="91">
        <f t="shared" si="5"/>
        <v>0.43466870748901509</v>
      </c>
      <c r="L18" s="91">
        <f t="shared" si="6"/>
        <v>0.43466870748901509</v>
      </c>
    </row>
    <row r="19" spans="1:17" s="11" customFormat="1" x14ac:dyDescent="0.2">
      <c r="A19" s="19" t="s">
        <v>207</v>
      </c>
      <c r="B19" s="20" t="s">
        <v>13</v>
      </c>
      <c r="C19" s="20">
        <v>10</v>
      </c>
      <c r="D19" s="21" t="s">
        <v>15</v>
      </c>
      <c r="E19" s="10" t="s">
        <v>208</v>
      </c>
      <c r="F19" s="76">
        <f t="shared" ref="F19:J19" si="7">F20</f>
        <v>3003911808</v>
      </c>
      <c r="G19" s="76">
        <f t="shared" si="7"/>
        <v>0</v>
      </c>
      <c r="H19" s="76">
        <f t="shared" si="7"/>
        <v>1434607454</v>
      </c>
      <c r="I19" s="76">
        <f t="shared" si="7"/>
        <v>1434607454</v>
      </c>
      <c r="J19" s="76">
        <f t="shared" si="7"/>
        <v>1434607454</v>
      </c>
      <c r="K19" s="22">
        <f>H19/F19</f>
        <v>0.47757975123615881</v>
      </c>
      <c r="L19" s="22">
        <f>I19/F19</f>
        <v>0.47757975123615881</v>
      </c>
      <c r="M19" s="8"/>
      <c r="N19" s="8"/>
      <c r="O19" s="8"/>
      <c r="P19" s="8"/>
      <c r="Q19" s="8"/>
    </row>
    <row r="20" spans="1:17" x14ac:dyDescent="0.2">
      <c r="A20" s="3" t="s">
        <v>33</v>
      </c>
      <c r="B20" s="23" t="s">
        <v>13</v>
      </c>
      <c r="C20" s="23" t="s">
        <v>14</v>
      </c>
      <c r="D20" s="23" t="s">
        <v>15</v>
      </c>
      <c r="E20" s="92" t="s">
        <v>34</v>
      </c>
      <c r="F20" s="4">
        <v>3003911808</v>
      </c>
      <c r="G20" s="4">
        <v>0</v>
      </c>
      <c r="H20" s="4">
        <v>1434607454</v>
      </c>
      <c r="I20" s="4">
        <v>1434607454</v>
      </c>
      <c r="J20" s="4">
        <v>1434607454</v>
      </c>
      <c r="K20" s="91">
        <f t="shared" ref="K20" si="8">H20/F20</f>
        <v>0.47757975123615881</v>
      </c>
      <c r="L20" s="91">
        <f t="shared" ref="L20" si="9">I20/F20</f>
        <v>0.47757975123615881</v>
      </c>
    </row>
    <row r="21" spans="1:17" x14ac:dyDescent="0.2">
      <c r="A21" s="19" t="s">
        <v>198</v>
      </c>
      <c r="B21" s="21" t="s">
        <v>13</v>
      </c>
      <c r="C21" s="21">
        <v>10</v>
      </c>
      <c r="D21" s="21" t="s">
        <v>15</v>
      </c>
      <c r="E21" s="10" t="s">
        <v>197</v>
      </c>
      <c r="F21" s="77">
        <f t="shared" ref="F21:J21" si="10">SUM(F22:F28)</f>
        <v>40608000000</v>
      </c>
      <c r="G21" s="77">
        <f t="shared" si="10"/>
        <v>0</v>
      </c>
      <c r="H21" s="77">
        <f t="shared" si="10"/>
        <v>21502045222</v>
      </c>
      <c r="I21" s="77">
        <f t="shared" si="10"/>
        <v>21501989474</v>
      </c>
      <c r="J21" s="77">
        <f t="shared" si="10"/>
        <v>21501989474</v>
      </c>
      <c r="K21" s="22">
        <f>H21/F21</f>
        <v>0.52950268966706071</v>
      </c>
      <c r="L21" s="22">
        <f>I21/F21</f>
        <v>0.52950131683412138</v>
      </c>
    </row>
    <row r="22" spans="1:17" x14ac:dyDescent="0.2">
      <c r="A22" s="3" t="s">
        <v>35</v>
      </c>
      <c r="B22" s="23" t="s">
        <v>13</v>
      </c>
      <c r="C22" s="23" t="s">
        <v>14</v>
      </c>
      <c r="D22" s="23" t="s">
        <v>15</v>
      </c>
      <c r="E22" s="92" t="s">
        <v>36</v>
      </c>
      <c r="F22" s="4">
        <v>10352084863</v>
      </c>
      <c r="G22" s="4">
        <v>0</v>
      </c>
      <c r="H22" s="4">
        <v>6044777873</v>
      </c>
      <c r="I22" s="4">
        <v>6044777873</v>
      </c>
      <c r="J22" s="4">
        <v>6044777873</v>
      </c>
      <c r="K22" s="91">
        <f t="shared" ref="K22:K28" si="11">H22/F22</f>
        <v>0.58391888716107798</v>
      </c>
      <c r="L22" s="91">
        <f t="shared" ref="L22:L28" si="12">I22/F22</f>
        <v>0.58391888716107798</v>
      </c>
    </row>
    <row r="23" spans="1:17" x14ac:dyDescent="0.2">
      <c r="A23" s="3" t="s">
        <v>37</v>
      </c>
      <c r="B23" s="23" t="s">
        <v>13</v>
      </c>
      <c r="C23" s="23" t="s">
        <v>14</v>
      </c>
      <c r="D23" s="23" t="s">
        <v>15</v>
      </c>
      <c r="E23" s="92" t="s">
        <v>38</v>
      </c>
      <c r="F23" s="4">
        <v>7892722350</v>
      </c>
      <c r="G23" s="4">
        <v>0</v>
      </c>
      <c r="H23" s="4">
        <v>4297330815</v>
      </c>
      <c r="I23" s="4">
        <v>4297275067</v>
      </c>
      <c r="J23" s="4">
        <v>4297275067</v>
      </c>
      <c r="K23" s="91">
        <f t="shared" si="11"/>
        <v>0.54446750112779529</v>
      </c>
      <c r="L23" s="91">
        <f t="shared" si="12"/>
        <v>0.54446043791214827</v>
      </c>
    </row>
    <row r="24" spans="1:17" x14ac:dyDescent="0.2">
      <c r="A24" s="3" t="s">
        <v>39</v>
      </c>
      <c r="B24" s="23" t="s">
        <v>13</v>
      </c>
      <c r="C24" s="23" t="s">
        <v>14</v>
      </c>
      <c r="D24" s="23" t="s">
        <v>15</v>
      </c>
      <c r="E24" s="92" t="s">
        <v>40</v>
      </c>
      <c r="F24" s="4">
        <v>8660257404</v>
      </c>
      <c r="G24" s="4">
        <v>0</v>
      </c>
      <c r="H24" s="4">
        <v>4326398834</v>
      </c>
      <c r="I24" s="4">
        <v>4326398834</v>
      </c>
      <c r="J24" s="4">
        <v>4326398834</v>
      </c>
      <c r="K24" s="91">
        <f t="shared" si="11"/>
        <v>0.49956931210863581</v>
      </c>
      <c r="L24" s="91">
        <f t="shared" si="12"/>
        <v>0.49956931210863581</v>
      </c>
    </row>
    <row r="25" spans="1:17" x14ac:dyDescent="0.2">
      <c r="A25" s="3" t="s">
        <v>41</v>
      </c>
      <c r="B25" s="23" t="s">
        <v>13</v>
      </c>
      <c r="C25" s="23" t="s">
        <v>14</v>
      </c>
      <c r="D25" s="23" t="s">
        <v>15</v>
      </c>
      <c r="E25" s="92" t="s">
        <v>42</v>
      </c>
      <c r="F25" s="4">
        <v>4075091773</v>
      </c>
      <c r="G25" s="4">
        <v>0</v>
      </c>
      <c r="H25" s="4">
        <v>2031181100</v>
      </c>
      <c r="I25" s="4">
        <v>2031181100</v>
      </c>
      <c r="J25" s="4">
        <v>2031181100</v>
      </c>
      <c r="K25" s="91">
        <f t="shared" si="11"/>
        <v>0.49843812437742613</v>
      </c>
      <c r="L25" s="91">
        <f t="shared" si="12"/>
        <v>0.49843812437742613</v>
      </c>
    </row>
    <row r="26" spans="1:17" x14ac:dyDescent="0.2">
      <c r="A26" s="3" t="s">
        <v>43</v>
      </c>
      <c r="B26" s="23" t="s">
        <v>13</v>
      </c>
      <c r="C26" s="23" t="s">
        <v>14</v>
      </c>
      <c r="D26" s="23" t="s">
        <v>15</v>
      </c>
      <c r="E26" s="92" t="s">
        <v>44</v>
      </c>
      <c r="F26" s="4">
        <v>4533978893</v>
      </c>
      <c r="G26" s="4">
        <v>0</v>
      </c>
      <c r="H26" s="4">
        <v>2263074100</v>
      </c>
      <c r="I26" s="4">
        <v>2263074100</v>
      </c>
      <c r="J26" s="4">
        <v>2263074100</v>
      </c>
      <c r="K26" s="91">
        <f t="shared" si="11"/>
        <v>0.49913644359790804</v>
      </c>
      <c r="L26" s="91">
        <f t="shared" si="12"/>
        <v>0.49913644359790804</v>
      </c>
    </row>
    <row r="27" spans="1:17" x14ac:dyDescent="0.2">
      <c r="A27" s="3" t="s">
        <v>45</v>
      </c>
      <c r="B27" s="23" t="s">
        <v>13</v>
      </c>
      <c r="C27" s="23" t="s">
        <v>14</v>
      </c>
      <c r="D27" s="23" t="s">
        <v>15</v>
      </c>
      <c r="E27" s="92" t="s">
        <v>46</v>
      </c>
      <c r="F27" s="4">
        <v>3056318830</v>
      </c>
      <c r="G27" s="4">
        <v>0</v>
      </c>
      <c r="H27" s="4">
        <v>1523469800</v>
      </c>
      <c r="I27" s="4">
        <v>1523469800</v>
      </c>
      <c r="J27" s="4">
        <v>1523469800</v>
      </c>
      <c r="K27" s="91">
        <f t="shared" si="11"/>
        <v>0.49846560020048691</v>
      </c>
      <c r="L27" s="91">
        <f t="shared" si="12"/>
        <v>0.49846560020048691</v>
      </c>
    </row>
    <row r="28" spans="1:17" x14ac:dyDescent="0.2">
      <c r="A28" s="3" t="s">
        <v>47</v>
      </c>
      <c r="B28" s="23" t="s">
        <v>13</v>
      </c>
      <c r="C28" s="23" t="s">
        <v>14</v>
      </c>
      <c r="D28" s="23" t="s">
        <v>15</v>
      </c>
      <c r="E28" s="92" t="s">
        <v>48</v>
      </c>
      <c r="F28" s="4">
        <v>2037545887</v>
      </c>
      <c r="G28" s="4">
        <v>0</v>
      </c>
      <c r="H28" s="4">
        <v>1015812700</v>
      </c>
      <c r="I28" s="4">
        <v>1015812700</v>
      </c>
      <c r="J28" s="4">
        <v>1015812700</v>
      </c>
      <c r="K28" s="91">
        <f t="shared" si="11"/>
        <v>0.49854715247451015</v>
      </c>
      <c r="L28" s="91">
        <f t="shared" si="12"/>
        <v>0.49854715247451015</v>
      </c>
    </row>
    <row r="29" spans="1:17" ht="28.5" x14ac:dyDescent="0.2">
      <c r="A29" s="24" t="s">
        <v>196</v>
      </c>
      <c r="B29" s="20" t="s">
        <v>13</v>
      </c>
      <c r="C29" s="20">
        <v>10</v>
      </c>
      <c r="D29" s="21" t="s">
        <v>15</v>
      </c>
      <c r="E29" s="10" t="s">
        <v>195</v>
      </c>
      <c r="F29" s="77">
        <f t="shared" ref="F29:J29" si="13">SUM(F34:F40)+F30</f>
        <v>40020563159</v>
      </c>
      <c r="G29" s="77">
        <f t="shared" si="13"/>
        <v>0</v>
      </c>
      <c r="H29" s="77">
        <f t="shared" si="13"/>
        <v>18164613153</v>
      </c>
      <c r="I29" s="77">
        <f t="shared" si="13"/>
        <v>18164613153</v>
      </c>
      <c r="J29" s="77">
        <f t="shared" si="13"/>
        <v>18164613153</v>
      </c>
      <c r="K29" s="22">
        <f>H29/F29</f>
        <v>0.45388199763288595</v>
      </c>
      <c r="L29" s="22">
        <f>I29/F29</f>
        <v>0.45388199763288595</v>
      </c>
    </row>
    <row r="30" spans="1:17" x14ac:dyDescent="0.2">
      <c r="A30" s="25" t="s">
        <v>200</v>
      </c>
      <c r="B30" s="26" t="s">
        <v>13</v>
      </c>
      <c r="C30" s="26">
        <v>10</v>
      </c>
      <c r="D30" s="27" t="s">
        <v>15</v>
      </c>
      <c r="E30" s="7" t="s">
        <v>201</v>
      </c>
      <c r="F30" s="78">
        <f t="shared" ref="F30:J30" si="14">SUM(F31:F33)</f>
        <v>6444501265</v>
      </c>
      <c r="G30" s="78">
        <f t="shared" si="14"/>
        <v>0</v>
      </c>
      <c r="H30" s="79">
        <f t="shared" si="14"/>
        <v>2627673602</v>
      </c>
      <c r="I30" s="79">
        <f t="shared" si="14"/>
        <v>2627673602</v>
      </c>
      <c r="J30" s="79">
        <f t="shared" si="14"/>
        <v>2627673602</v>
      </c>
      <c r="K30" s="28">
        <f>H30/F30</f>
        <v>0.40773886045625596</v>
      </c>
      <c r="L30" s="28">
        <f>I30/F30</f>
        <v>0.40773886045625596</v>
      </c>
    </row>
    <row r="31" spans="1:17" x14ac:dyDescent="0.2">
      <c r="A31" s="3" t="s">
        <v>49</v>
      </c>
      <c r="B31" s="23" t="s">
        <v>13</v>
      </c>
      <c r="C31" s="23" t="s">
        <v>14</v>
      </c>
      <c r="D31" s="23" t="s">
        <v>15</v>
      </c>
      <c r="E31" s="92" t="s">
        <v>50</v>
      </c>
      <c r="F31" s="4">
        <v>5128746700</v>
      </c>
      <c r="G31" s="4">
        <v>0</v>
      </c>
      <c r="H31" s="4">
        <v>2146609608</v>
      </c>
      <c r="I31" s="4">
        <v>2146609608</v>
      </c>
      <c r="J31" s="4">
        <v>2146609608</v>
      </c>
      <c r="K31" s="91">
        <f t="shared" ref="K31:K40" si="15">H31/F31</f>
        <v>0.41854467252204131</v>
      </c>
      <c r="L31" s="91">
        <f t="shared" ref="L31:L40" si="16">I31/F31</f>
        <v>0.41854467252204131</v>
      </c>
    </row>
    <row r="32" spans="1:17" x14ac:dyDescent="0.2">
      <c r="A32" s="3" t="s">
        <v>51</v>
      </c>
      <c r="B32" s="23" t="s">
        <v>13</v>
      </c>
      <c r="C32" s="23" t="s">
        <v>14</v>
      </c>
      <c r="D32" s="23" t="s">
        <v>15</v>
      </c>
      <c r="E32" s="92" t="s">
        <v>52</v>
      </c>
      <c r="F32" s="4">
        <v>856310028</v>
      </c>
      <c r="G32" s="4">
        <v>0</v>
      </c>
      <c r="H32" s="4">
        <v>223642769</v>
      </c>
      <c r="I32" s="4">
        <v>223642769</v>
      </c>
      <c r="J32" s="4">
        <v>223642769</v>
      </c>
      <c r="K32" s="91">
        <f t="shared" si="15"/>
        <v>0.26117032580167332</v>
      </c>
      <c r="L32" s="91">
        <f t="shared" si="16"/>
        <v>0.26117032580167332</v>
      </c>
    </row>
    <row r="33" spans="1:17" x14ac:dyDescent="0.2">
      <c r="A33" s="3" t="s">
        <v>53</v>
      </c>
      <c r="B33" s="23" t="s">
        <v>13</v>
      </c>
      <c r="C33" s="23" t="s">
        <v>14</v>
      </c>
      <c r="D33" s="23" t="s">
        <v>15</v>
      </c>
      <c r="E33" s="92" t="s">
        <v>54</v>
      </c>
      <c r="F33" s="4">
        <v>459444537</v>
      </c>
      <c r="G33" s="4">
        <v>0</v>
      </c>
      <c r="H33" s="4">
        <v>257421225</v>
      </c>
      <c r="I33" s="4">
        <v>257421225</v>
      </c>
      <c r="J33" s="4">
        <v>257421225</v>
      </c>
      <c r="K33" s="91">
        <f t="shared" si="15"/>
        <v>0.5602879221959276</v>
      </c>
      <c r="L33" s="91">
        <f t="shared" si="16"/>
        <v>0.5602879221959276</v>
      </c>
    </row>
    <row r="34" spans="1:17" x14ac:dyDescent="0.2">
      <c r="A34" s="3" t="s">
        <v>55</v>
      </c>
      <c r="B34" s="23" t="s">
        <v>13</v>
      </c>
      <c r="C34" s="23" t="s">
        <v>14</v>
      </c>
      <c r="D34" s="23" t="s">
        <v>15</v>
      </c>
      <c r="E34" s="92" t="s">
        <v>56</v>
      </c>
      <c r="F34" s="4">
        <v>1080768188</v>
      </c>
      <c r="G34" s="4">
        <v>0</v>
      </c>
      <c r="H34" s="4">
        <v>705519183</v>
      </c>
      <c r="I34" s="4">
        <v>705519183</v>
      </c>
      <c r="J34" s="4">
        <v>705519183</v>
      </c>
      <c r="K34" s="91">
        <f t="shared" si="15"/>
        <v>0.65279417994860522</v>
      </c>
      <c r="L34" s="91">
        <f t="shared" si="16"/>
        <v>0.65279417994860522</v>
      </c>
    </row>
    <row r="35" spans="1:17" x14ac:dyDescent="0.2">
      <c r="A35" s="3" t="s">
        <v>57</v>
      </c>
      <c r="B35" s="23" t="s">
        <v>13</v>
      </c>
      <c r="C35" s="23" t="s">
        <v>14</v>
      </c>
      <c r="D35" s="23" t="s">
        <v>15</v>
      </c>
      <c r="E35" s="92" t="s">
        <v>58</v>
      </c>
      <c r="F35" s="4">
        <v>212813236</v>
      </c>
      <c r="G35" s="4">
        <v>0</v>
      </c>
      <c r="H35" s="4">
        <v>108285301</v>
      </c>
      <c r="I35" s="4">
        <v>108285301</v>
      </c>
      <c r="J35" s="4">
        <v>108285301</v>
      </c>
      <c r="K35" s="91">
        <f t="shared" si="15"/>
        <v>0.50882784847085361</v>
      </c>
      <c r="L35" s="91">
        <f t="shared" si="16"/>
        <v>0.50882784847085361</v>
      </c>
    </row>
    <row r="36" spans="1:17" x14ac:dyDescent="0.2">
      <c r="A36" s="3" t="s">
        <v>59</v>
      </c>
      <c r="B36" s="23" t="s">
        <v>13</v>
      </c>
      <c r="C36" s="23" t="s">
        <v>14</v>
      </c>
      <c r="D36" s="23" t="s">
        <v>15</v>
      </c>
      <c r="E36" s="92" t="s">
        <v>60</v>
      </c>
      <c r="F36" s="4">
        <v>12000000</v>
      </c>
      <c r="G36" s="4">
        <v>0</v>
      </c>
      <c r="H36" s="4">
        <v>0</v>
      </c>
      <c r="I36" s="4">
        <v>0</v>
      </c>
      <c r="J36" s="4">
        <v>0</v>
      </c>
      <c r="K36" s="91">
        <f t="shared" si="15"/>
        <v>0</v>
      </c>
      <c r="L36" s="91">
        <f t="shared" si="16"/>
        <v>0</v>
      </c>
    </row>
    <row r="37" spans="1:17" x14ac:dyDescent="0.2">
      <c r="A37" s="3" t="s">
        <v>61</v>
      </c>
      <c r="B37" s="23" t="s">
        <v>13</v>
      </c>
      <c r="C37" s="23" t="s">
        <v>14</v>
      </c>
      <c r="D37" s="23" t="s">
        <v>15</v>
      </c>
      <c r="E37" s="92" t="s">
        <v>62</v>
      </c>
      <c r="F37" s="4">
        <v>62729941</v>
      </c>
      <c r="G37" s="4">
        <v>0</v>
      </c>
      <c r="H37" s="4">
        <v>0</v>
      </c>
      <c r="I37" s="4">
        <v>0</v>
      </c>
      <c r="J37" s="4">
        <v>0</v>
      </c>
      <c r="K37" s="91">
        <f t="shared" si="15"/>
        <v>0</v>
      </c>
      <c r="L37" s="91">
        <f t="shared" si="16"/>
        <v>0</v>
      </c>
    </row>
    <row r="38" spans="1:17" x14ac:dyDescent="0.2">
      <c r="A38" s="3" t="s">
        <v>63</v>
      </c>
      <c r="B38" s="23" t="s">
        <v>13</v>
      </c>
      <c r="C38" s="23" t="s">
        <v>14</v>
      </c>
      <c r="D38" s="23" t="s">
        <v>15</v>
      </c>
      <c r="E38" s="92" t="s">
        <v>64</v>
      </c>
      <c r="F38" s="4">
        <v>2543419213</v>
      </c>
      <c r="G38" s="4">
        <v>0</v>
      </c>
      <c r="H38" s="4">
        <v>1041982341</v>
      </c>
      <c r="I38" s="4">
        <v>1041982341</v>
      </c>
      <c r="J38" s="4">
        <v>1041982341</v>
      </c>
      <c r="K38" s="91">
        <f t="shared" si="15"/>
        <v>0.40967778165478536</v>
      </c>
      <c r="L38" s="91">
        <f t="shared" si="16"/>
        <v>0.40967778165478536</v>
      </c>
    </row>
    <row r="39" spans="1:17" x14ac:dyDescent="0.2">
      <c r="A39" s="3" t="s">
        <v>65</v>
      </c>
      <c r="B39" s="23" t="s">
        <v>13</v>
      </c>
      <c r="C39" s="23" t="s">
        <v>14</v>
      </c>
      <c r="D39" s="23" t="s">
        <v>15</v>
      </c>
      <c r="E39" s="92" t="s">
        <v>66</v>
      </c>
      <c r="F39" s="4">
        <v>156768157</v>
      </c>
      <c r="G39" s="4">
        <v>0</v>
      </c>
      <c r="H39" s="4">
        <v>59546952</v>
      </c>
      <c r="I39" s="4">
        <v>59546952</v>
      </c>
      <c r="J39" s="4">
        <v>59546952</v>
      </c>
      <c r="K39" s="91">
        <f t="shared" si="15"/>
        <v>0.37984086270785206</v>
      </c>
      <c r="L39" s="91">
        <f t="shared" si="16"/>
        <v>0.37984086270785206</v>
      </c>
    </row>
    <row r="40" spans="1:17" x14ac:dyDescent="0.2">
      <c r="A40" s="3" t="s">
        <v>264</v>
      </c>
      <c r="B40" s="23" t="s">
        <v>13</v>
      </c>
      <c r="C40" s="23" t="s">
        <v>14</v>
      </c>
      <c r="D40" s="23" t="s">
        <v>15</v>
      </c>
      <c r="E40" s="92" t="s">
        <v>265</v>
      </c>
      <c r="F40" s="4">
        <v>29507563159</v>
      </c>
      <c r="G40" s="4">
        <v>0</v>
      </c>
      <c r="H40" s="4">
        <v>13621605774</v>
      </c>
      <c r="I40" s="4">
        <v>13621605774</v>
      </c>
      <c r="J40" s="4">
        <v>13621605774</v>
      </c>
      <c r="K40" s="91">
        <f t="shared" si="15"/>
        <v>0.46163099611447656</v>
      </c>
      <c r="L40" s="91">
        <f t="shared" si="16"/>
        <v>0.46163099611447656</v>
      </c>
    </row>
    <row r="41" spans="1:17" ht="28.5" x14ac:dyDescent="0.2">
      <c r="A41" s="24" t="s">
        <v>267</v>
      </c>
      <c r="B41" s="20" t="s">
        <v>13</v>
      </c>
      <c r="C41" s="20">
        <v>10</v>
      </c>
      <c r="D41" s="21" t="s">
        <v>15</v>
      </c>
      <c r="E41" s="10" t="s">
        <v>268</v>
      </c>
      <c r="F41" s="77">
        <f t="shared" ref="F41:J41" si="17">+F42</f>
        <v>9062000000</v>
      </c>
      <c r="G41" s="77">
        <f t="shared" si="17"/>
        <v>9062000000</v>
      </c>
      <c r="H41" s="77">
        <f t="shared" si="17"/>
        <v>0</v>
      </c>
      <c r="I41" s="77">
        <f t="shared" si="17"/>
        <v>0</v>
      </c>
      <c r="J41" s="77">
        <f t="shared" si="17"/>
        <v>0</v>
      </c>
      <c r="K41" s="22">
        <f>H41/F41</f>
        <v>0</v>
      </c>
      <c r="L41" s="22">
        <f>I41/F41</f>
        <v>0</v>
      </c>
    </row>
    <row r="42" spans="1:17" ht="28.5" x14ac:dyDescent="0.2">
      <c r="A42" s="5" t="s">
        <v>267</v>
      </c>
      <c r="B42" s="23" t="s">
        <v>13</v>
      </c>
      <c r="C42" s="23" t="s">
        <v>14</v>
      </c>
      <c r="D42" s="23" t="s">
        <v>15</v>
      </c>
      <c r="E42" s="87" t="s">
        <v>268</v>
      </c>
      <c r="F42" s="6">
        <v>9062000000</v>
      </c>
      <c r="G42" s="4">
        <v>9062000000</v>
      </c>
      <c r="H42" s="4">
        <v>0</v>
      </c>
      <c r="I42" s="4">
        <v>0</v>
      </c>
      <c r="J42" s="4">
        <v>0</v>
      </c>
      <c r="K42" s="91">
        <f t="shared" ref="K42" si="18">H42/F42</f>
        <v>0</v>
      </c>
      <c r="L42" s="91">
        <f t="shared" ref="L42" si="19">I42/F42</f>
        <v>0</v>
      </c>
    </row>
    <row r="43" spans="1:17" s="13" customFormat="1" x14ac:dyDescent="0.2">
      <c r="A43" s="58" t="s">
        <v>177</v>
      </c>
      <c r="B43" s="60"/>
      <c r="C43" s="60"/>
      <c r="D43" s="59"/>
      <c r="E43" s="61" t="s">
        <v>209</v>
      </c>
      <c r="F43" s="80">
        <f t="shared" ref="F43:J43" si="20">+F44</f>
        <v>35329807966</v>
      </c>
      <c r="G43" s="80">
        <f t="shared" si="20"/>
        <v>0</v>
      </c>
      <c r="H43" s="80">
        <f t="shared" si="20"/>
        <v>24527044994.259998</v>
      </c>
      <c r="I43" s="80">
        <f t="shared" si="20"/>
        <v>15656076885.99</v>
      </c>
      <c r="J43" s="80">
        <f t="shared" si="20"/>
        <v>15532088037.639999</v>
      </c>
      <c r="K43" s="62">
        <f>H43/F43</f>
        <v>0.69423091735635389</v>
      </c>
      <c r="L43" s="62">
        <f>I43/F43</f>
        <v>0.44314072980687541</v>
      </c>
      <c r="M43" s="8"/>
      <c r="N43" s="8"/>
      <c r="O43" s="8"/>
      <c r="P43" s="8"/>
      <c r="Q43" s="8"/>
    </row>
    <row r="44" spans="1:17" x14ac:dyDescent="0.2">
      <c r="A44" s="29" t="s">
        <v>210</v>
      </c>
      <c r="B44" s="30"/>
      <c r="C44" s="30"/>
      <c r="D44" s="31"/>
      <c r="E44" s="32" t="s">
        <v>211</v>
      </c>
      <c r="F44" s="81">
        <f t="shared" ref="F44:J44" si="21">F45+F66</f>
        <v>35329807966</v>
      </c>
      <c r="G44" s="81">
        <f t="shared" si="21"/>
        <v>0</v>
      </c>
      <c r="H44" s="81">
        <f t="shared" si="21"/>
        <v>24527044994.259998</v>
      </c>
      <c r="I44" s="81">
        <f t="shared" si="21"/>
        <v>15656076885.99</v>
      </c>
      <c r="J44" s="81">
        <f t="shared" si="21"/>
        <v>15532088037.639999</v>
      </c>
      <c r="K44" s="33">
        <f>H44/F44</f>
        <v>0.69423091735635389</v>
      </c>
      <c r="L44" s="33">
        <f>I44/F44</f>
        <v>0.44314072980687541</v>
      </c>
    </row>
    <row r="45" spans="1:17" x14ac:dyDescent="0.2">
      <c r="A45" s="15" t="s">
        <v>212</v>
      </c>
      <c r="B45" s="16"/>
      <c r="C45" s="16"/>
      <c r="D45" s="17"/>
      <c r="E45" s="12" t="s">
        <v>213</v>
      </c>
      <c r="F45" s="75">
        <f t="shared" ref="F45:J45" si="22">SUM(F46+F48+F51+F60)</f>
        <v>1577745164.9299998</v>
      </c>
      <c r="G45" s="75">
        <f t="shared" si="22"/>
        <v>0</v>
      </c>
      <c r="H45" s="75">
        <f t="shared" si="22"/>
        <v>1235868048</v>
      </c>
      <c r="I45" s="75">
        <f t="shared" si="22"/>
        <v>382077576.94000006</v>
      </c>
      <c r="J45" s="75">
        <f t="shared" si="22"/>
        <v>382077576.94000006</v>
      </c>
      <c r="K45" s="18">
        <f>H45/F45</f>
        <v>0.78331284130719048</v>
      </c>
      <c r="L45" s="18">
        <f>I45/F45</f>
        <v>0.24216685015602743</v>
      </c>
    </row>
    <row r="46" spans="1:17" x14ac:dyDescent="0.2">
      <c r="A46" s="24" t="s">
        <v>214</v>
      </c>
      <c r="B46" s="20"/>
      <c r="C46" s="20"/>
      <c r="D46" s="21"/>
      <c r="E46" s="10" t="s">
        <v>215</v>
      </c>
      <c r="F46" s="77">
        <f t="shared" ref="F46:J46" si="23">SUM(F47)</f>
        <v>6077500</v>
      </c>
      <c r="G46" s="77">
        <f t="shared" si="23"/>
        <v>0</v>
      </c>
      <c r="H46" s="77">
        <f t="shared" si="23"/>
        <v>6077500</v>
      </c>
      <c r="I46" s="77">
        <f t="shared" si="23"/>
        <v>1977200.06</v>
      </c>
      <c r="J46" s="77">
        <f t="shared" si="23"/>
        <v>1977200.06</v>
      </c>
      <c r="K46" s="22">
        <f>H46/F46</f>
        <v>1</v>
      </c>
      <c r="L46" s="22">
        <f>I46/F46</f>
        <v>0.325331149321267</v>
      </c>
    </row>
    <row r="47" spans="1:17" x14ac:dyDescent="0.2">
      <c r="A47" s="3" t="s">
        <v>70</v>
      </c>
      <c r="B47" s="23" t="s">
        <v>67</v>
      </c>
      <c r="C47" s="23" t="s">
        <v>68</v>
      </c>
      <c r="D47" s="23" t="s">
        <v>15</v>
      </c>
      <c r="E47" s="92" t="s">
        <v>71</v>
      </c>
      <c r="F47" s="4">
        <v>6077500</v>
      </c>
      <c r="G47" s="4">
        <v>0</v>
      </c>
      <c r="H47" s="4">
        <v>6077500</v>
      </c>
      <c r="I47" s="4">
        <v>1977200.06</v>
      </c>
      <c r="J47" s="4">
        <v>1977200.06</v>
      </c>
      <c r="K47" s="91">
        <f t="shared" ref="K47" si="24">H47/F47</f>
        <v>1</v>
      </c>
      <c r="L47" s="91">
        <f t="shared" ref="L47" si="25">I47/F47</f>
        <v>0.325331149321267</v>
      </c>
    </row>
    <row r="48" spans="1:17" ht="28.5" x14ac:dyDescent="0.2">
      <c r="A48" s="24" t="s">
        <v>216</v>
      </c>
      <c r="B48" s="20"/>
      <c r="C48" s="20"/>
      <c r="D48" s="21"/>
      <c r="E48" s="9" t="s">
        <v>217</v>
      </c>
      <c r="F48" s="77">
        <f t="shared" ref="F48:J48" si="26">SUM(F49:F50)</f>
        <v>311077500</v>
      </c>
      <c r="G48" s="77">
        <f t="shared" si="26"/>
        <v>0</v>
      </c>
      <c r="H48" s="77">
        <f t="shared" si="26"/>
        <v>115382924.72</v>
      </c>
      <c r="I48" s="77">
        <f t="shared" si="26"/>
        <v>9524882.7200000007</v>
      </c>
      <c r="J48" s="77">
        <f t="shared" si="26"/>
        <v>9524882.7200000007</v>
      </c>
      <c r="K48" s="22">
        <f>H48/F48</f>
        <v>0.37091375853284148</v>
      </c>
      <c r="L48" s="22">
        <f>I48/F48</f>
        <v>3.0619002402938175E-2</v>
      </c>
    </row>
    <row r="49" spans="1:17" ht="28.5" x14ac:dyDescent="0.2">
      <c r="A49" s="3" t="s">
        <v>72</v>
      </c>
      <c r="B49" s="23" t="s">
        <v>67</v>
      </c>
      <c r="C49" s="23" t="s">
        <v>68</v>
      </c>
      <c r="D49" s="23" t="s">
        <v>15</v>
      </c>
      <c r="E49" s="92" t="s">
        <v>73</v>
      </c>
      <c r="F49" s="4">
        <v>29277500</v>
      </c>
      <c r="G49" s="4">
        <v>0</v>
      </c>
      <c r="H49" s="4">
        <v>29277499.719999999</v>
      </c>
      <c r="I49" s="4">
        <v>9524882.7200000007</v>
      </c>
      <c r="J49" s="4">
        <v>9524882.7200000007</v>
      </c>
      <c r="K49" s="91">
        <f t="shared" ref="K49:K50" si="27">H49/F49</f>
        <v>0.99999999043634191</v>
      </c>
      <c r="L49" s="91">
        <f t="shared" ref="L49:L50" si="28">I49/F49</f>
        <v>0.32533114917598843</v>
      </c>
    </row>
    <row r="50" spans="1:17" x14ac:dyDescent="0.2">
      <c r="A50" s="3" t="s">
        <v>74</v>
      </c>
      <c r="B50" s="23" t="s">
        <v>67</v>
      </c>
      <c r="C50" s="23" t="s">
        <v>68</v>
      </c>
      <c r="D50" s="23" t="s">
        <v>15</v>
      </c>
      <c r="E50" s="92" t="s">
        <v>75</v>
      </c>
      <c r="F50" s="4">
        <v>281800000</v>
      </c>
      <c r="G50" s="4">
        <v>0</v>
      </c>
      <c r="H50" s="4">
        <v>86105425</v>
      </c>
      <c r="I50" s="4">
        <v>0</v>
      </c>
      <c r="J50" s="4">
        <v>0</v>
      </c>
      <c r="K50" s="91">
        <f t="shared" si="27"/>
        <v>0.30555509226401706</v>
      </c>
      <c r="L50" s="91">
        <f t="shared" si="28"/>
        <v>0</v>
      </c>
    </row>
    <row r="51" spans="1:17" s="11" customFormat="1" ht="28.5" x14ac:dyDescent="0.2">
      <c r="A51" s="24" t="s">
        <v>218</v>
      </c>
      <c r="B51" s="20"/>
      <c r="C51" s="20"/>
      <c r="D51" s="21"/>
      <c r="E51" s="9" t="s">
        <v>219</v>
      </c>
      <c r="F51" s="77">
        <f t="shared" ref="F51:J51" si="29">SUM(F52:F59)</f>
        <v>1013010529.9299999</v>
      </c>
      <c r="G51" s="77">
        <f t="shared" si="29"/>
        <v>0</v>
      </c>
      <c r="H51" s="77">
        <f t="shared" si="29"/>
        <v>866930783.90999985</v>
      </c>
      <c r="I51" s="77">
        <f t="shared" si="29"/>
        <v>291094979.79000002</v>
      </c>
      <c r="J51" s="77">
        <f t="shared" si="29"/>
        <v>291094979.79000002</v>
      </c>
      <c r="K51" s="22">
        <f>H51/F51</f>
        <v>0.85579641898678549</v>
      </c>
      <c r="L51" s="22">
        <f>I51/F51</f>
        <v>0.28735632176510051</v>
      </c>
      <c r="M51" s="8"/>
      <c r="N51" s="8"/>
      <c r="O51" s="8"/>
      <c r="P51" s="8"/>
      <c r="Q51" s="8"/>
    </row>
    <row r="52" spans="1:17" ht="28.5" x14ac:dyDescent="0.2">
      <c r="A52" s="3" t="s">
        <v>76</v>
      </c>
      <c r="B52" s="23" t="s">
        <v>67</v>
      </c>
      <c r="C52" s="23" t="s">
        <v>68</v>
      </c>
      <c r="D52" s="23" t="s">
        <v>15</v>
      </c>
      <c r="E52" s="92" t="s">
        <v>77</v>
      </c>
      <c r="F52" s="4">
        <v>5751600</v>
      </c>
      <c r="G52" s="4">
        <v>0</v>
      </c>
      <c r="H52" s="4">
        <v>5751599.6399999997</v>
      </c>
      <c r="I52" s="4">
        <v>1871174.64</v>
      </c>
      <c r="J52" s="4">
        <v>1871174.64</v>
      </c>
      <c r="K52" s="91">
        <f t="shared" ref="K52:K59" si="30">H52/F52</f>
        <v>0.99999993740872095</v>
      </c>
      <c r="L52" s="91">
        <f t="shared" ref="L52:L59" si="31">I52/F52</f>
        <v>0.32533114959315668</v>
      </c>
    </row>
    <row r="53" spans="1:17" ht="28.5" x14ac:dyDescent="0.2">
      <c r="A53" s="3" t="s">
        <v>78</v>
      </c>
      <c r="B53" s="23" t="s">
        <v>67</v>
      </c>
      <c r="C53" s="23" t="s">
        <v>68</v>
      </c>
      <c r="D53" s="23" t="s">
        <v>15</v>
      </c>
      <c r="E53" s="92" t="s">
        <v>79</v>
      </c>
      <c r="F53" s="4">
        <v>17624813</v>
      </c>
      <c r="G53" s="4">
        <v>0</v>
      </c>
      <c r="H53" s="4">
        <v>16831913.050000001</v>
      </c>
      <c r="I53" s="4">
        <v>1581760.05</v>
      </c>
      <c r="J53" s="4">
        <v>1581760.05</v>
      </c>
      <c r="K53" s="91">
        <f t="shared" si="30"/>
        <v>0.95501229147792943</v>
      </c>
      <c r="L53" s="91">
        <f t="shared" si="31"/>
        <v>8.9746203264681454E-2</v>
      </c>
    </row>
    <row r="54" spans="1:17" ht="28.5" x14ac:dyDescent="0.2">
      <c r="A54" s="3" t="s">
        <v>80</v>
      </c>
      <c r="B54" s="23" t="s">
        <v>67</v>
      </c>
      <c r="C54" s="23" t="s">
        <v>68</v>
      </c>
      <c r="D54" s="23" t="s">
        <v>15</v>
      </c>
      <c r="E54" s="92" t="s">
        <v>81</v>
      </c>
      <c r="F54" s="4">
        <v>625000000</v>
      </c>
      <c r="G54" s="4">
        <v>0</v>
      </c>
      <c r="H54" s="4">
        <v>625000000</v>
      </c>
      <c r="I54" s="4">
        <v>232624116.94</v>
      </c>
      <c r="J54" s="4">
        <v>232624116.94</v>
      </c>
      <c r="K54" s="91">
        <f t="shared" si="30"/>
        <v>1</v>
      </c>
      <c r="L54" s="91">
        <f t="shared" si="31"/>
        <v>0.372198587104</v>
      </c>
    </row>
    <row r="55" spans="1:17" ht="28.5" x14ac:dyDescent="0.2">
      <c r="A55" s="3" t="s">
        <v>82</v>
      </c>
      <c r="B55" s="23" t="s">
        <v>67</v>
      </c>
      <c r="C55" s="23" t="s">
        <v>68</v>
      </c>
      <c r="D55" s="23" t="s">
        <v>15</v>
      </c>
      <c r="E55" s="92" t="s">
        <v>83</v>
      </c>
      <c r="F55" s="4">
        <v>167576910</v>
      </c>
      <c r="G55" s="4">
        <v>0</v>
      </c>
      <c r="H55" s="4">
        <v>102716299.56</v>
      </c>
      <c r="I55" s="4">
        <v>7513197.5599999996</v>
      </c>
      <c r="J55" s="4">
        <v>7513197.5599999996</v>
      </c>
      <c r="K55" s="91">
        <f t="shared" si="30"/>
        <v>0.61295019439133946</v>
      </c>
      <c r="L55" s="91">
        <f t="shared" si="31"/>
        <v>4.4834324490169913E-2</v>
      </c>
    </row>
    <row r="56" spans="1:17" x14ac:dyDescent="0.2">
      <c r="A56" s="3" t="s">
        <v>84</v>
      </c>
      <c r="B56" s="23" t="s">
        <v>67</v>
      </c>
      <c r="C56" s="23" t="s">
        <v>68</v>
      </c>
      <c r="D56" s="23" t="s">
        <v>15</v>
      </c>
      <c r="E56" s="92" t="s">
        <v>85</v>
      </c>
      <c r="F56" s="4">
        <v>63426463</v>
      </c>
      <c r="G56" s="4">
        <v>0</v>
      </c>
      <c r="H56" s="4">
        <v>59460463.420000002</v>
      </c>
      <c r="I56" s="4">
        <v>14235840.42</v>
      </c>
      <c r="J56" s="4">
        <v>14235840.42</v>
      </c>
      <c r="K56" s="91">
        <f t="shared" si="30"/>
        <v>0.93747090106538022</v>
      </c>
      <c r="L56" s="91">
        <f t="shared" si="31"/>
        <v>0.22444638636084752</v>
      </c>
    </row>
    <row r="57" spans="1:17" ht="28.5" x14ac:dyDescent="0.2">
      <c r="A57" s="3" t="s">
        <v>86</v>
      </c>
      <c r="B57" s="23" t="s">
        <v>67</v>
      </c>
      <c r="C57" s="23" t="s">
        <v>68</v>
      </c>
      <c r="D57" s="23" t="s">
        <v>15</v>
      </c>
      <c r="E57" s="92" t="s">
        <v>87</v>
      </c>
      <c r="F57" s="4">
        <v>16730000</v>
      </c>
      <c r="G57" s="4">
        <v>0</v>
      </c>
      <c r="H57" s="4">
        <v>16729999.18</v>
      </c>
      <c r="I57" s="4">
        <v>5442790.1200000001</v>
      </c>
      <c r="J57" s="4">
        <v>5442790.1200000001</v>
      </c>
      <c r="K57" s="91">
        <f t="shared" si="30"/>
        <v>0.99999995098625227</v>
      </c>
      <c r="L57" s="91">
        <f t="shared" si="31"/>
        <v>0.32533114883442915</v>
      </c>
    </row>
    <row r="58" spans="1:17" x14ac:dyDescent="0.2">
      <c r="A58" s="3" t="s">
        <v>88</v>
      </c>
      <c r="B58" s="23" t="s">
        <v>13</v>
      </c>
      <c r="C58" s="23" t="s">
        <v>14</v>
      </c>
      <c r="D58" s="23" t="s">
        <v>15</v>
      </c>
      <c r="E58" s="92" t="s">
        <v>89</v>
      </c>
      <c r="F58" s="4">
        <v>25796064.93</v>
      </c>
      <c r="G58" s="4">
        <v>0</v>
      </c>
      <c r="H58" s="4">
        <v>25453460</v>
      </c>
      <c r="I58" s="4">
        <v>25453460</v>
      </c>
      <c r="J58" s="4">
        <v>25453460</v>
      </c>
      <c r="K58" s="91">
        <f t="shared" si="30"/>
        <v>0.98671871345766538</v>
      </c>
      <c r="L58" s="91">
        <f t="shared" si="31"/>
        <v>0.98671871345766538</v>
      </c>
    </row>
    <row r="59" spans="1:17" x14ac:dyDescent="0.2">
      <c r="A59" s="3" t="s">
        <v>88</v>
      </c>
      <c r="B59" s="23" t="s">
        <v>67</v>
      </c>
      <c r="C59" s="23" t="s">
        <v>68</v>
      </c>
      <c r="D59" s="23" t="s">
        <v>15</v>
      </c>
      <c r="E59" s="92" t="s">
        <v>89</v>
      </c>
      <c r="F59" s="4">
        <v>91104679</v>
      </c>
      <c r="G59" s="4">
        <v>0</v>
      </c>
      <c r="H59" s="4">
        <v>14987049.060000001</v>
      </c>
      <c r="I59" s="4">
        <v>2372640.06</v>
      </c>
      <c r="J59" s="4">
        <v>2372640.06</v>
      </c>
      <c r="K59" s="91">
        <f t="shared" si="30"/>
        <v>0.16450361523144164</v>
      </c>
      <c r="L59" s="91">
        <f t="shared" si="31"/>
        <v>2.6043009931465761E-2</v>
      </c>
    </row>
    <row r="60" spans="1:17" x14ac:dyDescent="0.2">
      <c r="A60" s="24" t="s">
        <v>220</v>
      </c>
      <c r="B60" s="20"/>
      <c r="C60" s="20"/>
      <c r="D60" s="21"/>
      <c r="E60" s="9" t="s">
        <v>221</v>
      </c>
      <c r="F60" s="77">
        <f t="shared" ref="F60:J60" si="32">SUM(F61:F65)</f>
        <v>247579635</v>
      </c>
      <c r="G60" s="77">
        <f t="shared" si="32"/>
        <v>0</v>
      </c>
      <c r="H60" s="77">
        <f t="shared" si="32"/>
        <v>247476839.37</v>
      </c>
      <c r="I60" s="77">
        <f t="shared" si="32"/>
        <v>79480514.370000005</v>
      </c>
      <c r="J60" s="77">
        <f t="shared" si="32"/>
        <v>79480514.370000005</v>
      </c>
      <c r="K60" s="22">
        <f>H60/F60</f>
        <v>0.99958479771569264</v>
      </c>
      <c r="L60" s="22">
        <f>I60/F60</f>
        <v>0.32103009752801359</v>
      </c>
    </row>
    <row r="61" spans="1:17" ht="28.5" x14ac:dyDescent="0.2">
      <c r="A61" s="3" t="s">
        <v>90</v>
      </c>
      <c r="B61" s="23" t="s">
        <v>67</v>
      </c>
      <c r="C61" s="23" t="s">
        <v>68</v>
      </c>
      <c r="D61" s="23" t="s">
        <v>15</v>
      </c>
      <c r="E61" s="92" t="s">
        <v>91</v>
      </c>
      <c r="F61" s="4">
        <v>120933485</v>
      </c>
      <c r="G61" s="4">
        <v>0</v>
      </c>
      <c r="H61" s="4">
        <v>120922144.65000001</v>
      </c>
      <c r="I61" s="4">
        <v>38876909.649999999</v>
      </c>
      <c r="J61" s="4">
        <v>38876909.649999999</v>
      </c>
      <c r="K61" s="91">
        <f t="shared" ref="K61:K65" si="33">H61/F61</f>
        <v>0.99990622655090111</v>
      </c>
      <c r="L61" s="91">
        <f t="shared" ref="L61:L65" si="34">I61/F61</f>
        <v>0.3214734913990116</v>
      </c>
    </row>
    <row r="62" spans="1:17" x14ac:dyDescent="0.2">
      <c r="A62" s="3" t="s">
        <v>92</v>
      </c>
      <c r="B62" s="23" t="s">
        <v>67</v>
      </c>
      <c r="C62" s="23" t="s">
        <v>68</v>
      </c>
      <c r="D62" s="23" t="s">
        <v>15</v>
      </c>
      <c r="E62" s="92" t="s">
        <v>69</v>
      </c>
      <c r="F62" s="4">
        <v>50185000</v>
      </c>
      <c r="G62" s="4">
        <v>0</v>
      </c>
      <c r="H62" s="4">
        <v>50184999.719999999</v>
      </c>
      <c r="I62" s="4">
        <v>16326743.720000001</v>
      </c>
      <c r="J62" s="4">
        <v>16326743.720000001</v>
      </c>
      <c r="K62" s="91">
        <f t="shared" si="33"/>
        <v>0.99999999442064358</v>
      </c>
      <c r="L62" s="91">
        <f t="shared" si="34"/>
        <v>0.32533114914815187</v>
      </c>
    </row>
    <row r="63" spans="1:17" x14ac:dyDescent="0.2">
      <c r="A63" s="3" t="s">
        <v>93</v>
      </c>
      <c r="B63" s="23" t="s">
        <v>67</v>
      </c>
      <c r="C63" s="23" t="s">
        <v>68</v>
      </c>
      <c r="D63" s="23" t="s">
        <v>15</v>
      </c>
      <c r="E63" s="92" t="s">
        <v>94</v>
      </c>
      <c r="F63" s="4">
        <v>535800</v>
      </c>
      <c r="G63" s="4">
        <v>0</v>
      </c>
      <c r="H63" s="4">
        <v>448845</v>
      </c>
      <c r="I63" s="4">
        <v>0</v>
      </c>
      <c r="J63" s="4">
        <v>0</v>
      </c>
      <c r="K63" s="91">
        <f t="shared" si="33"/>
        <v>0.83770996640537509</v>
      </c>
      <c r="L63" s="91">
        <f t="shared" si="34"/>
        <v>0</v>
      </c>
    </row>
    <row r="64" spans="1:17" x14ac:dyDescent="0.2">
      <c r="A64" s="3" t="s">
        <v>95</v>
      </c>
      <c r="B64" s="23" t="s">
        <v>67</v>
      </c>
      <c r="C64" s="23" t="s">
        <v>68</v>
      </c>
      <c r="D64" s="23" t="s">
        <v>15</v>
      </c>
      <c r="E64" s="92" t="s">
        <v>96</v>
      </c>
      <c r="F64" s="4">
        <v>75175350</v>
      </c>
      <c r="G64" s="4">
        <v>0</v>
      </c>
      <c r="H64" s="4">
        <v>75175350</v>
      </c>
      <c r="I64" s="4">
        <v>24276861</v>
      </c>
      <c r="J64" s="4">
        <v>24276861</v>
      </c>
      <c r="K64" s="91">
        <f t="shared" si="33"/>
        <v>1</v>
      </c>
      <c r="L64" s="91">
        <f t="shared" si="34"/>
        <v>0.32293645456921716</v>
      </c>
    </row>
    <row r="65" spans="1:17" ht="28.5" x14ac:dyDescent="0.2">
      <c r="A65" s="3" t="s">
        <v>97</v>
      </c>
      <c r="B65" s="23" t="s">
        <v>67</v>
      </c>
      <c r="C65" s="23" t="s">
        <v>68</v>
      </c>
      <c r="D65" s="23" t="s">
        <v>15</v>
      </c>
      <c r="E65" s="92" t="s">
        <v>98</v>
      </c>
      <c r="F65" s="4">
        <v>750000</v>
      </c>
      <c r="G65" s="4">
        <v>0</v>
      </c>
      <c r="H65" s="4">
        <v>745500</v>
      </c>
      <c r="I65" s="4">
        <v>0</v>
      </c>
      <c r="J65" s="4">
        <v>0</v>
      </c>
      <c r="K65" s="91">
        <f t="shared" si="33"/>
        <v>0.99399999999999999</v>
      </c>
      <c r="L65" s="91">
        <f t="shared" si="34"/>
        <v>0</v>
      </c>
    </row>
    <row r="66" spans="1:17" x14ac:dyDescent="0.2">
      <c r="A66" s="29" t="s">
        <v>222</v>
      </c>
      <c r="B66" s="30"/>
      <c r="C66" s="30"/>
      <c r="D66" s="31"/>
      <c r="E66" s="32" t="s">
        <v>223</v>
      </c>
      <c r="F66" s="81">
        <f t="shared" ref="F66:J66" si="35">SUM(F67+F79+F82+F93+F99+F100)</f>
        <v>33752062801.07</v>
      </c>
      <c r="G66" s="81">
        <f t="shared" si="35"/>
        <v>0</v>
      </c>
      <c r="H66" s="81">
        <f t="shared" si="35"/>
        <v>23291176946.259998</v>
      </c>
      <c r="I66" s="81">
        <f t="shared" si="35"/>
        <v>15273999309.049999</v>
      </c>
      <c r="J66" s="81">
        <f t="shared" si="35"/>
        <v>15150010460.699999</v>
      </c>
      <c r="K66" s="33">
        <f>H66/F66</f>
        <v>0.69006676965301295</v>
      </c>
      <c r="L66" s="33">
        <f>I66/F66</f>
        <v>0.45253528351949457</v>
      </c>
    </row>
    <row r="67" spans="1:17" s="11" customFormat="1" ht="57" x14ac:dyDescent="0.2">
      <c r="A67" s="34" t="s">
        <v>224</v>
      </c>
      <c r="B67" s="16"/>
      <c r="C67" s="16"/>
      <c r="D67" s="17"/>
      <c r="E67" s="12" t="s">
        <v>225</v>
      </c>
      <c r="F67" s="75">
        <f t="shared" ref="F67:J67" si="36">SUM(F68:F78)</f>
        <v>3977358512</v>
      </c>
      <c r="G67" s="75">
        <f t="shared" si="36"/>
        <v>0</v>
      </c>
      <c r="H67" s="75">
        <f t="shared" si="36"/>
        <v>2592740258.0599999</v>
      </c>
      <c r="I67" s="75">
        <f t="shared" si="36"/>
        <v>1676002534.6500001</v>
      </c>
      <c r="J67" s="75">
        <f t="shared" si="36"/>
        <v>1596889415.53</v>
      </c>
      <c r="K67" s="18">
        <f>H67/F67</f>
        <v>0.65187491905431727</v>
      </c>
      <c r="L67" s="18">
        <f>I67/F67</f>
        <v>0.42138583423982778</v>
      </c>
      <c r="M67" s="8"/>
      <c r="N67" s="8"/>
      <c r="O67" s="8"/>
      <c r="P67" s="8"/>
      <c r="Q67" s="8"/>
    </row>
    <row r="68" spans="1:17" ht="28.5" x14ac:dyDescent="0.2">
      <c r="A68" s="3" t="s">
        <v>99</v>
      </c>
      <c r="B68" s="23" t="s">
        <v>13</v>
      </c>
      <c r="C68" s="23" t="s">
        <v>14</v>
      </c>
      <c r="D68" s="23" t="s">
        <v>15</v>
      </c>
      <c r="E68" s="92" t="s">
        <v>100</v>
      </c>
      <c r="F68" s="4">
        <v>8000000</v>
      </c>
      <c r="G68" s="4">
        <v>0</v>
      </c>
      <c r="H68" s="4">
        <v>3903120</v>
      </c>
      <c r="I68" s="4">
        <v>3903120</v>
      </c>
      <c r="J68" s="4">
        <v>3903120</v>
      </c>
      <c r="K68" s="91">
        <f t="shared" ref="K68:K78" si="37">H68/F68</f>
        <v>0.48788999999999999</v>
      </c>
      <c r="L68" s="91">
        <f t="shared" ref="L68:L78" si="38">I68/F68</f>
        <v>0.48788999999999999</v>
      </c>
    </row>
    <row r="69" spans="1:17" ht="28.5" x14ac:dyDescent="0.2">
      <c r="A69" s="3" t="s">
        <v>99</v>
      </c>
      <c r="B69" s="23" t="s">
        <v>67</v>
      </c>
      <c r="C69" s="23" t="s">
        <v>68</v>
      </c>
      <c r="D69" s="23" t="s">
        <v>15</v>
      </c>
      <c r="E69" s="92" t="s">
        <v>100</v>
      </c>
      <c r="F69" s="4">
        <v>544861237</v>
      </c>
      <c r="G69" s="4">
        <v>0</v>
      </c>
      <c r="H69" s="4">
        <v>519116484.82999998</v>
      </c>
      <c r="I69" s="4">
        <v>191038384.41999999</v>
      </c>
      <c r="J69" s="4">
        <v>189375391.30000001</v>
      </c>
      <c r="K69" s="91">
        <f t="shared" si="37"/>
        <v>0.9527498922262293</v>
      </c>
      <c r="L69" s="91">
        <f t="shared" si="38"/>
        <v>0.35061841703376667</v>
      </c>
    </row>
    <row r="70" spans="1:17" x14ac:dyDescent="0.2">
      <c r="A70" s="3" t="s">
        <v>101</v>
      </c>
      <c r="B70" s="23" t="s">
        <v>13</v>
      </c>
      <c r="C70" s="23" t="s">
        <v>14</v>
      </c>
      <c r="D70" s="23" t="s">
        <v>15</v>
      </c>
      <c r="E70" s="92" t="s">
        <v>102</v>
      </c>
      <c r="F70" s="4">
        <v>7060000</v>
      </c>
      <c r="G70" s="4">
        <v>0</v>
      </c>
      <c r="H70" s="4">
        <v>3119000</v>
      </c>
      <c r="I70" s="4">
        <v>3119000</v>
      </c>
      <c r="J70" s="4">
        <v>3119000</v>
      </c>
      <c r="K70" s="91">
        <f t="shared" si="37"/>
        <v>0.44178470254957508</v>
      </c>
      <c r="L70" s="91">
        <f t="shared" si="38"/>
        <v>0.44178470254957508</v>
      </c>
    </row>
    <row r="71" spans="1:17" x14ac:dyDescent="0.2">
      <c r="A71" s="3" t="s">
        <v>101</v>
      </c>
      <c r="B71" s="23" t="s">
        <v>67</v>
      </c>
      <c r="C71" s="23" t="s">
        <v>68</v>
      </c>
      <c r="D71" s="23" t="s">
        <v>15</v>
      </c>
      <c r="E71" s="92" t="s">
        <v>102</v>
      </c>
      <c r="F71" s="4">
        <v>1030794020</v>
      </c>
      <c r="G71" s="4">
        <v>0</v>
      </c>
      <c r="H71" s="4">
        <v>526198700</v>
      </c>
      <c r="I71" s="4">
        <v>344977969</v>
      </c>
      <c r="J71" s="4">
        <v>344762911</v>
      </c>
      <c r="K71" s="91">
        <f t="shared" si="37"/>
        <v>0.51047899948041997</v>
      </c>
      <c r="L71" s="91">
        <f t="shared" si="38"/>
        <v>0.33467207056556264</v>
      </c>
    </row>
    <row r="72" spans="1:17" x14ac:dyDescent="0.2">
      <c r="A72" s="3" t="s">
        <v>103</v>
      </c>
      <c r="B72" s="23" t="s">
        <v>67</v>
      </c>
      <c r="C72" s="23" t="s">
        <v>68</v>
      </c>
      <c r="D72" s="23" t="s">
        <v>15</v>
      </c>
      <c r="E72" s="92" t="s">
        <v>104</v>
      </c>
      <c r="F72" s="4">
        <v>75300000</v>
      </c>
      <c r="G72" s="4">
        <v>0</v>
      </c>
      <c r="H72" s="4">
        <v>75300000</v>
      </c>
      <c r="I72" s="4">
        <v>19171000</v>
      </c>
      <c r="J72" s="4">
        <v>19171000</v>
      </c>
      <c r="K72" s="91">
        <f t="shared" si="37"/>
        <v>1</v>
      </c>
      <c r="L72" s="91">
        <f t="shared" si="38"/>
        <v>0.25459495351925632</v>
      </c>
    </row>
    <row r="73" spans="1:17" x14ac:dyDescent="0.2">
      <c r="A73" s="3" t="s">
        <v>105</v>
      </c>
      <c r="B73" s="23" t="s">
        <v>13</v>
      </c>
      <c r="C73" s="23" t="s">
        <v>14</v>
      </c>
      <c r="D73" s="23" t="s">
        <v>15</v>
      </c>
      <c r="E73" s="92" t="s">
        <v>106</v>
      </c>
      <c r="F73" s="4">
        <v>10000000</v>
      </c>
      <c r="G73" s="4">
        <v>0</v>
      </c>
      <c r="H73" s="4">
        <v>6088200</v>
      </c>
      <c r="I73" s="4">
        <v>6088200</v>
      </c>
      <c r="J73" s="4">
        <v>6088200</v>
      </c>
      <c r="K73" s="91">
        <f t="shared" si="37"/>
        <v>0.60882000000000003</v>
      </c>
      <c r="L73" s="91">
        <f t="shared" si="38"/>
        <v>0.60882000000000003</v>
      </c>
    </row>
    <row r="74" spans="1:17" x14ac:dyDescent="0.2">
      <c r="A74" s="3" t="s">
        <v>105</v>
      </c>
      <c r="B74" s="23" t="s">
        <v>67</v>
      </c>
      <c r="C74" s="23" t="s">
        <v>68</v>
      </c>
      <c r="D74" s="23" t="s">
        <v>15</v>
      </c>
      <c r="E74" s="92" t="s">
        <v>106</v>
      </c>
      <c r="F74" s="4">
        <v>7000000</v>
      </c>
      <c r="G74" s="4">
        <v>0</v>
      </c>
      <c r="H74" s="4">
        <v>0</v>
      </c>
      <c r="I74" s="4">
        <v>0</v>
      </c>
      <c r="J74" s="4">
        <v>0</v>
      </c>
      <c r="K74" s="91">
        <f t="shared" si="37"/>
        <v>0</v>
      </c>
      <c r="L74" s="91">
        <f t="shared" si="38"/>
        <v>0</v>
      </c>
    </row>
    <row r="75" spans="1:17" x14ac:dyDescent="0.2">
      <c r="A75" s="3" t="s">
        <v>107</v>
      </c>
      <c r="B75" s="23" t="s">
        <v>13</v>
      </c>
      <c r="C75" s="23" t="s">
        <v>14</v>
      </c>
      <c r="D75" s="23" t="s">
        <v>15</v>
      </c>
      <c r="E75" s="92" t="s">
        <v>108</v>
      </c>
      <c r="F75" s="4">
        <v>6648000</v>
      </c>
      <c r="G75" s="4">
        <v>0</v>
      </c>
      <c r="H75" s="4">
        <v>2148000</v>
      </c>
      <c r="I75" s="4">
        <v>2148000</v>
      </c>
      <c r="J75" s="4">
        <v>2148000</v>
      </c>
      <c r="K75" s="91">
        <f t="shared" si="37"/>
        <v>0.32310469314079421</v>
      </c>
      <c r="L75" s="91">
        <f t="shared" si="38"/>
        <v>0.32310469314079421</v>
      </c>
    </row>
    <row r="76" spans="1:17" x14ac:dyDescent="0.2">
      <c r="A76" s="3" t="s">
        <v>107</v>
      </c>
      <c r="B76" s="23" t="s">
        <v>67</v>
      </c>
      <c r="C76" s="23" t="s">
        <v>68</v>
      </c>
      <c r="D76" s="23" t="s">
        <v>15</v>
      </c>
      <c r="E76" s="92" t="s">
        <v>108</v>
      </c>
      <c r="F76" s="4">
        <v>542600000</v>
      </c>
      <c r="G76" s="4">
        <v>0</v>
      </c>
      <c r="H76" s="4">
        <v>540599998</v>
      </c>
      <c r="I76" s="4">
        <v>190512583</v>
      </c>
      <c r="J76" s="4">
        <v>147327529</v>
      </c>
      <c r="K76" s="91">
        <f t="shared" si="37"/>
        <v>0.99631403980833022</v>
      </c>
      <c r="L76" s="91">
        <f t="shared" si="38"/>
        <v>0.35111054736454111</v>
      </c>
    </row>
    <row r="77" spans="1:17" ht="28.5" x14ac:dyDescent="0.2">
      <c r="A77" s="3" t="s">
        <v>109</v>
      </c>
      <c r="B77" s="23" t="s">
        <v>13</v>
      </c>
      <c r="C77" s="23" t="s">
        <v>14</v>
      </c>
      <c r="D77" s="23" t="s">
        <v>15</v>
      </c>
      <c r="E77" s="92" t="s">
        <v>110</v>
      </c>
      <c r="F77" s="4">
        <v>20500000</v>
      </c>
      <c r="G77" s="4">
        <v>0</v>
      </c>
      <c r="H77" s="4">
        <v>12541408</v>
      </c>
      <c r="I77" s="4">
        <v>12541408</v>
      </c>
      <c r="J77" s="4">
        <v>12541408</v>
      </c>
      <c r="K77" s="91">
        <f t="shared" si="37"/>
        <v>0.61177599999999999</v>
      </c>
      <c r="L77" s="91">
        <f t="shared" si="38"/>
        <v>0.61177599999999999</v>
      </c>
    </row>
    <row r="78" spans="1:17" ht="28.5" x14ac:dyDescent="0.2">
      <c r="A78" s="3" t="s">
        <v>109</v>
      </c>
      <c r="B78" s="23" t="s">
        <v>67</v>
      </c>
      <c r="C78" s="23" t="s">
        <v>68</v>
      </c>
      <c r="D78" s="23" t="s">
        <v>15</v>
      </c>
      <c r="E78" s="92" t="s">
        <v>110</v>
      </c>
      <c r="F78" s="4">
        <v>1724595255</v>
      </c>
      <c r="G78" s="4">
        <v>0</v>
      </c>
      <c r="H78" s="4">
        <v>903725347.23000002</v>
      </c>
      <c r="I78" s="4">
        <v>902502870.23000002</v>
      </c>
      <c r="J78" s="4">
        <v>868452856.23000002</v>
      </c>
      <c r="K78" s="91">
        <f t="shared" si="37"/>
        <v>0.52402170573639906</v>
      </c>
      <c r="L78" s="91">
        <f t="shared" si="38"/>
        <v>0.52331285709701203</v>
      </c>
    </row>
    <row r="79" spans="1:17" ht="28.5" x14ac:dyDescent="0.2">
      <c r="A79" s="24" t="s">
        <v>226</v>
      </c>
      <c r="B79" s="20"/>
      <c r="C79" s="20"/>
      <c r="D79" s="21"/>
      <c r="E79" s="9" t="s">
        <v>227</v>
      </c>
      <c r="F79" s="77">
        <f t="shared" ref="F79:J79" si="39">SUM(F80:F81)</f>
        <v>7678534147</v>
      </c>
      <c r="G79" s="77">
        <f t="shared" si="39"/>
        <v>0</v>
      </c>
      <c r="H79" s="77">
        <f t="shared" si="39"/>
        <v>5427555020.6399994</v>
      </c>
      <c r="I79" s="77">
        <f t="shared" si="39"/>
        <v>4246489860.8400002</v>
      </c>
      <c r="J79" s="77">
        <f t="shared" si="39"/>
        <v>4246489860.8400002</v>
      </c>
      <c r="K79" s="22">
        <f>H79/F79</f>
        <v>0.70684780672109704</v>
      </c>
      <c r="L79" s="22">
        <f>I79/F79</f>
        <v>0.55303392282224884</v>
      </c>
    </row>
    <row r="80" spans="1:17" x14ac:dyDescent="0.2">
      <c r="A80" s="3" t="s">
        <v>111</v>
      </c>
      <c r="B80" s="23" t="s">
        <v>67</v>
      </c>
      <c r="C80" s="23" t="s">
        <v>68</v>
      </c>
      <c r="D80" s="23" t="s">
        <v>15</v>
      </c>
      <c r="E80" s="92" t="s">
        <v>112</v>
      </c>
      <c r="F80" s="4">
        <v>2034657641</v>
      </c>
      <c r="G80" s="4">
        <v>0</v>
      </c>
      <c r="H80" s="4">
        <v>1674222583</v>
      </c>
      <c r="I80" s="4">
        <v>1594982843</v>
      </c>
      <c r="J80" s="4">
        <v>1594982843</v>
      </c>
      <c r="K80" s="91">
        <f t="shared" ref="K80:K81" si="40">H80/F80</f>
        <v>0.82285223285876619</v>
      </c>
      <c r="L80" s="91">
        <f t="shared" ref="L80:L81" si="41">I80/F80</f>
        <v>0.78390723375756366</v>
      </c>
    </row>
    <row r="81" spans="1:12" x14ac:dyDescent="0.2">
      <c r="A81" s="3" t="s">
        <v>113</v>
      </c>
      <c r="B81" s="23" t="s">
        <v>67</v>
      </c>
      <c r="C81" s="23" t="s">
        <v>68</v>
      </c>
      <c r="D81" s="23" t="s">
        <v>15</v>
      </c>
      <c r="E81" s="92" t="s">
        <v>114</v>
      </c>
      <c r="F81" s="4">
        <v>5643876506</v>
      </c>
      <c r="G81" s="4">
        <v>0</v>
      </c>
      <c r="H81" s="4">
        <v>3753332437.6399999</v>
      </c>
      <c r="I81" s="4">
        <v>2651507017.8400002</v>
      </c>
      <c r="J81" s="4">
        <v>2651507017.8400002</v>
      </c>
      <c r="K81" s="91">
        <f t="shared" si="40"/>
        <v>0.66502738563642128</v>
      </c>
      <c r="L81" s="91">
        <f t="shared" si="41"/>
        <v>0.46980245138623877</v>
      </c>
    </row>
    <row r="82" spans="1:12" ht="28.5" x14ac:dyDescent="0.2">
      <c r="A82" s="24" t="s">
        <v>228</v>
      </c>
      <c r="B82" s="20"/>
      <c r="C82" s="20"/>
      <c r="D82" s="21"/>
      <c r="E82" s="9" t="s">
        <v>229</v>
      </c>
      <c r="F82" s="77">
        <f t="shared" ref="F82:J82" si="42">SUM(F83:F92)</f>
        <v>20536591207</v>
      </c>
      <c r="G82" s="77">
        <f t="shared" si="42"/>
        <v>0</v>
      </c>
      <c r="H82" s="77">
        <f t="shared" si="42"/>
        <v>14281996691.960001</v>
      </c>
      <c r="I82" s="77">
        <f t="shared" si="42"/>
        <v>8546234359.7199993</v>
      </c>
      <c r="J82" s="77">
        <f t="shared" si="42"/>
        <v>8510553124.4899988</v>
      </c>
      <c r="K82" s="22">
        <f>H82/F82</f>
        <v>0.69544144634343752</v>
      </c>
      <c r="L82" s="22">
        <f>I82/F82</f>
        <v>0.41614668537624555</v>
      </c>
    </row>
    <row r="83" spans="1:12" x14ac:dyDescent="0.2">
      <c r="A83" s="3" t="s">
        <v>115</v>
      </c>
      <c r="B83" s="23" t="s">
        <v>67</v>
      </c>
      <c r="C83" s="23" t="s">
        <v>68</v>
      </c>
      <c r="D83" s="23" t="s">
        <v>15</v>
      </c>
      <c r="E83" s="92" t="s">
        <v>116</v>
      </c>
      <c r="F83" s="4">
        <v>1420400719</v>
      </c>
      <c r="G83" s="4">
        <v>0</v>
      </c>
      <c r="H83" s="4">
        <v>1365919991</v>
      </c>
      <c r="I83" s="4">
        <v>889221991.33000004</v>
      </c>
      <c r="J83" s="4">
        <v>880221991.33000004</v>
      </c>
      <c r="K83" s="91">
        <f t="shared" ref="K83:K92" si="43">H83/F83</f>
        <v>0.96164411403680794</v>
      </c>
      <c r="L83" s="91">
        <f t="shared" ref="L83:L92" si="44">I83/F83</f>
        <v>0.62603600479450339</v>
      </c>
    </row>
    <row r="84" spans="1:12" ht="42.75" x14ac:dyDescent="0.2">
      <c r="A84" s="3" t="s">
        <v>117</v>
      </c>
      <c r="B84" s="23" t="s">
        <v>67</v>
      </c>
      <c r="C84" s="23" t="s">
        <v>68</v>
      </c>
      <c r="D84" s="23" t="s">
        <v>15</v>
      </c>
      <c r="E84" s="92" t="s">
        <v>118</v>
      </c>
      <c r="F84" s="4">
        <v>788872273</v>
      </c>
      <c r="G84" s="4">
        <v>0</v>
      </c>
      <c r="H84" s="4">
        <v>749563993</v>
      </c>
      <c r="I84" s="4">
        <v>452047424</v>
      </c>
      <c r="J84" s="4">
        <v>437547425</v>
      </c>
      <c r="K84" s="91">
        <f t="shared" si="43"/>
        <v>0.95017155331050662</v>
      </c>
      <c r="L84" s="91">
        <f t="shared" si="44"/>
        <v>0.57302993079083664</v>
      </c>
    </row>
    <row r="85" spans="1:12" ht="28.5" x14ac:dyDescent="0.2">
      <c r="A85" s="3" t="s">
        <v>119</v>
      </c>
      <c r="B85" s="23" t="s">
        <v>13</v>
      </c>
      <c r="C85" s="23" t="s">
        <v>14</v>
      </c>
      <c r="D85" s="23" t="s">
        <v>15</v>
      </c>
      <c r="E85" s="92" t="s">
        <v>120</v>
      </c>
      <c r="F85" s="4">
        <v>3948000</v>
      </c>
      <c r="G85" s="4">
        <v>0</v>
      </c>
      <c r="H85" s="4">
        <v>1948000</v>
      </c>
      <c r="I85" s="4">
        <v>1948000</v>
      </c>
      <c r="J85" s="4">
        <v>1948000</v>
      </c>
      <c r="K85" s="91">
        <f t="shared" si="43"/>
        <v>0.49341438703140833</v>
      </c>
      <c r="L85" s="91">
        <f t="shared" si="44"/>
        <v>0.49341438703140833</v>
      </c>
    </row>
    <row r="86" spans="1:12" ht="28.5" x14ac:dyDescent="0.2">
      <c r="A86" s="3" t="s">
        <v>119</v>
      </c>
      <c r="B86" s="23" t="s">
        <v>67</v>
      </c>
      <c r="C86" s="23" t="s">
        <v>68</v>
      </c>
      <c r="D86" s="23" t="s">
        <v>15</v>
      </c>
      <c r="E86" s="92" t="s">
        <v>120</v>
      </c>
      <c r="F86" s="4">
        <v>383000000</v>
      </c>
      <c r="G86" s="4">
        <v>0</v>
      </c>
      <c r="H86" s="4">
        <v>177535400.94</v>
      </c>
      <c r="I86" s="4">
        <v>177535400.94</v>
      </c>
      <c r="J86" s="4">
        <v>177535400.94</v>
      </c>
      <c r="K86" s="91">
        <f t="shared" si="43"/>
        <v>0.46353890584856394</v>
      </c>
      <c r="L86" s="91">
        <f t="shared" si="44"/>
        <v>0.46353890584856394</v>
      </c>
    </row>
    <row r="87" spans="1:12" x14ac:dyDescent="0.2">
      <c r="A87" s="3" t="s">
        <v>121</v>
      </c>
      <c r="B87" s="23" t="s">
        <v>13</v>
      </c>
      <c r="C87" s="23" t="s">
        <v>14</v>
      </c>
      <c r="D87" s="23" t="s">
        <v>15</v>
      </c>
      <c r="E87" s="92" t="s">
        <v>122</v>
      </c>
      <c r="F87" s="4">
        <v>6359094966</v>
      </c>
      <c r="G87" s="4">
        <v>0</v>
      </c>
      <c r="H87" s="4">
        <v>6359094966</v>
      </c>
      <c r="I87" s="4">
        <v>4987787243.96</v>
      </c>
      <c r="J87" s="4">
        <v>4987787243.96</v>
      </c>
      <c r="K87" s="91">
        <f t="shared" si="43"/>
        <v>1</v>
      </c>
      <c r="L87" s="91">
        <f t="shared" si="44"/>
        <v>0.7843548917932609</v>
      </c>
    </row>
    <row r="88" spans="1:12" x14ac:dyDescent="0.2">
      <c r="A88" s="3" t="s">
        <v>121</v>
      </c>
      <c r="B88" s="23" t="s">
        <v>67</v>
      </c>
      <c r="C88" s="23" t="s">
        <v>68</v>
      </c>
      <c r="D88" s="23" t="s">
        <v>15</v>
      </c>
      <c r="E88" s="92" t="s">
        <v>122</v>
      </c>
      <c r="F88" s="4">
        <v>9015029644</v>
      </c>
      <c r="G88" s="4">
        <v>0</v>
      </c>
      <c r="H88" s="4">
        <v>3643838609.02</v>
      </c>
      <c r="I88" s="4">
        <v>1106868155.3599999</v>
      </c>
      <c r="J88" s="4">
        <v>1104264369.03</v>
      </c>
      <c r="K88" s="91">
        <f t="shared" si="43"/>
        <v>0.40419596528394952</v>
      </c>
      <c r="L88" s="91">
        <f t="shared" si="44"/>
        <v>0.12278031233060689</v>
      </c>
    </row>
    <row r="89" spans="1:12" ht="28.5" x14ac:dyDescent="0.2">
      <c r="A89" s="3" t="s">
        <v>123</v>
      </c>
      <c r="B89" s="23" t="s">
        <v>13</v>
      </c>
      <c r="C89" s="23" t="s">
        <v>14</v>
      </c>
      <c r="D89" s="23" t="s">
        <v>15</v>
      </c>
      <c r="E89" s="92" t="s">
        <v>124</v>
      </c>
      <c r="F89" s="4">
        <v>45435000</v>
      </c>
      <c r="G89" s="4">
        <v>0</v>
      </c>
      <c r="H89" s="4">
        <v>45341822</v>
      </c>
      <c r="I89" s="4">
        <v>45341822</v>
      </c>
      <c r="J89" s="4">
        <v>45341822</v>
      </c>
      <c r="K89" s="91">
        <f t="shared" si="43"/>
        <v>0.99794920215692751</v>
      </c>
      <c r="L89" s="91">
        <f t="shared" si="44"/>
        <v>0.99794920215692751</v>
      </c>
    </row>
    <row r="90" spans="1:12" ht="28.5" x14ac:dyDescent="0.2">
      <c r="A90" s="3" t="s">
        <v>123</v>
      </c>
      <c r="B90" s="23" t="s">
        <v>67</v>
      </c>
      <c r="C90" s="23" t="s">
        <v>68</v>
      </c>
      <c r="D90" s="23" t="s">
        <v>15</v>
      </c>
      <c r="E90" s="92" t="s">
        <v>124</v>
      </c>
      <c r="F90" s="4">
        <v>877763605</v>
      </c>
      <c r="G90" s="4">
        <v>0</v>
      </c>
      <c r="H90" s="4">
        <v>311569560</v>
      </c>
      <c r="I90" s="4">
        <v>159869696.94</v>
      </c>
      <c r="J90" s="4">
        <v>159869696.94</v>
      </c>
      <c r="K90" s="91">
        <f t="shared" si="43"/>
        <v>0.35495839452126748</v>
      </c>
      <c r="L90" s="91">
        <f t="shared" si="44"/>
        <v>0.18213297524451358</v>
      </c>
    </row>
    <row r="91" spans="1:12" ht="42.75" x14ac:dyDescent="0.2">
      <c r="A91" s="3" t="s">
        <v>125</v>
      </c>
      <c r="B91" s="23" t="s">
        <v>13</v>
      </c>
      <c r="C91" s="23" t="s">
        <v>14</v>
      </c>
      <c r="D91" s="23" t="s">
        <v>15</v>
      </c>
      <c r="E91" s="92" t="s">
        <v>126</v>
      </c>
      <c r="F91" s="4">
        <v>14047000</v>
      </c>
      <c r="G91" s="4">
        <v>0</v>
      </c>
      <c r="H91" s="4">
        <v>7184350</v>
      </c>
      <c r="I91" s="4">
        <v>7184350</v>
      </c>
      <c r="J91" s="4">
        <v>7184350</v>
      </c>
      <c r="K91" s="91">
        <f t="shared" si="43"/>
        <v>0.51145084359649751</v>
      </c>
      <c r="L91" s="91">
        <f t="shared" si="44"/>
        <v>0.51145084359649751</v>
      </c>
    </row>
    <row r="92" spans="1:12" ht="42.75" x14ac:dyDescent="0.2">
      <c r="A92" s="3" t="s">
        <v>125</v>
      </c>
      <c r="B92" s="23" t="s">
        <v>67</v>
      </c>
      <c r="C92" s="23" t="s">
        <v>68</v>
      </c>
      <c r="D92" s="23" t="s">
        <v>15</v>
      </c>
      <c r="E92" s="92" t="s">
        <v>126</v>
      </c>
      <c r="F92" s="4">
        <v>1629000000</v>
      </c>
      <c r="G92" s="4">
        <v>0</v>
      </c>
      <c r="H92" s="4">
        <v>1620000000</v>
      </c>
      <c r="I92" s="4">
        <v>718430275.19000006</v>
      </c>
      <c r="J92" s="4">
        <v>708852825.28999996</v>
      </c>
      <c r="K92" s="91">
        <f t="shared" si="43"/>
        <v>0.99447513812154698</v>
      </c>
      <c r="L92" s="91">
        <f t="shared" si="44"/>
        <v>0.44102533774708413</v>
      </c>
    </row>
    <row r="93" spans="1:12" ht="36" customHeight="1" x14ac:dyDescent="0.2">
      <c r="A93" s="24" t="s">
        <v>230</v>
      </c>
      <c r="B93" s="20"/>
      <c r="C93" s="20"/>
      <c r="D93" s="21"/>
      <c r="E93" s="9" t="s">
        <v>231</v>
      </c>
      <c r="F93" s="77">
        <f t="shared" ref="F93:J93" si="45">SUM(F94:F98)</f>
        <v>801000000</v>
      </c>
      <c r="G93" s="77">
        <f t="shared" si="45"/>
        <v>0</v>
      </c>
      <c r="H93" s="77">
        <f t="shared" si="45"/>
        <v>331925489.13999999</v>
      </c>
      <c r="I93" s="77">
        <f t="shared" si="45"/>
        <v>149347164.13999999</v>
      </c>
      <c r="J93" s="77">
        <f t="shared" si="45"/>
        <v>147471190.13999999</v>
      </c>
      <c r="K93" s="22">
        <f>H93/F93</f>
        <v>0.41438887533083646</v>
      </c>
      <c r="L93" s="22">
        <f>I93/F93</f>
        <v>0.18645089156054931</v>
      </c>
    </row>
    <row r="94" spans="1:12" x14ac:dyDescent="0.2">
      <c r="A94" s="3" t="s">
        <v>127</v>
      </c>
      <c r="B94" s="23" t="s">
        <v>67</v>
      </c>
      <c r="C94" s="23" t="s">
        <v>68</v>
      </c>
      <c r="D94" s="23" t="s">
        <v>15</v>
      </c>
      <c r="E94" s="92" t="s">
        <v>128</v>
      </c>
      <c r="F94" s="4">
        <v>242000000</v>
      </c>
      <c r="G94" s="4">
        <v>0</v>
      </c>
      <c r="H94" s="4">
        <v>39214809</v>
      </c>
      <c r="I94" s="4">
        <v>0</v>
      </c>
      <c r="J94" s="4">
        <v>0</v>
      </c>
      <c r="K94" s="91">
        <f t="shared" ref="K94:K100" si="46">H94/F94</f>
        <v>0.16204466528925621</v>
      </c>
      <c r="L94" s="91">
        <f t="shared" ref="L94:L100" si="47">I94/F94</f>
        <v>0</v>
      </c>
    </row>
    <row r="95" spans="1:12" ht="28.5" x14ac:dyDescent="0.2">
      <c r="A95" s="3" t="s">
        <v>129</v>
      </c>
      <c r="B95" s="23" t="s">
        <v>67</v>
      </c>
      <c r="C95" s="23" t="s">
        <v>68</v>
      </c>
      <c r="D95" s="23" t="s">
        <v>15</v>
      </c>
      <c r="E95" s="92" t="s">
        <v>130</v>
      </c>
      <c r="F95" s="4">
        <v>143300000</v>
      </c>
      <c r="G95" s="4">
        <v>0</v>
      </c>
      <c r="H95" s="4">
        <v>143300000</v>
      </c>
      <c r="I95" s="4">
        <v>0</v>
      </c>
      <c r="J95" s="4">
        <v>0</v>
      </c>
      <c r="K95" s="91">
        <f t="shared" si="46"/>
        <v>1</v>
      </c>
      <c r="L95" s="91">
        <f t="shared" si="47"/>
        <v>0</v>
      </c>
    </row>
    <row r="96" spans="1:12" ht="42.75" x14ac:dyDescent="0.2">
      <c r="A96" s="3" t="s">
        <v>131</v>
      </c>
      <c r="B96" s="23" t="s">
        <v>13</v>
      </c>
      <c r="C96" s="23" t="s">
        <v>14</v>
      </c>
      <c r="D96" s="23" t="s">
        <v>15</v>
      </c>
      <c r="E96" s="92" t="s">
        <v>132</v>
      </c>
      <c r="F96" s="4">
        <v>15700000</v>
      </c>
      <c r="G96" s="4">
        <v>0</v>
      </c>
      <c r="H96" s="4">
        <v>12043165</v>
      </c>
      <c r="I96" s="4">
        <v>12043165</v>
      </c>
      <c r="J96" s="4">
        <v>12043165</v>
      </c>
      <c r="K96" s="91">
        <f t="shared" si="46"/>
        <v>0.76708057324840762</v>
      </c>
      <c r="L96" s="91">
        <f t="shared" si="47"/>
        <v>0.76708057324840762</v>
      </c>
    </row>
    <row r="97" spans="1:15" ht="42.75" x14ac:dyDescent="0.2">
      <c r="A97" s="3" t="s">
        <v>131</v>
      </c>
      <c r="B97" s="23" t="s">
        <v>67</v>
      </c>
      <c r="C97" s="23" t="s">
        <v>68</v>
      </c>
      <c r="D97" s="23" t="s">
        <v>15</v>
      </c>
      <c r="E97" s="92" t="s">
        <v>132</v>
      </c>
      <c r="F97" s="4">
        <v>350000000</v>
      </c>
      <c r="G97" s="4">
        <v>0</v>
      </c>
      <c r="H97" s="4">
        <v>137367515.13999999</v>
      </c>
      <c r="I97" s="4">
        <v>137303999.13999999</v>
      </c>
      <c r="J97" s="4">
        <v>135428025.13999999</v>
      </c>
      <c r="K97" s="91">
        <f t="shared" si="46"/>
        <v>0.39247861468571427</v>
      </c>
      <c r="L97" s="91">
        <f t="shared" si="47"/>
        <v>0.39229714039999997</v>
      </c>
    </row>
    <row r="98" spans="1:15" x14ac:dyDescent="0.2">
      <c r="A98" s="3" t="s">
        <v>133</v>
      </c>
      <c r="B98" s="23" t="s">
        <v>67</v>
      </c>
      <c r="C98" s="23" t="s">
        <v>68</v>
      </c>
      <c r="D98" s="23" t="s">
        <v>15</v>
      </c>
      <c r="E98" s="92" t="s">
        <v>134</v>
      </c>
      <c r="F98" s="4">
        <v>50000000</v>
      </c>
      <c r="G98" s="4">
        <v>0</v>
      </c>
      <c r="H98" s="4">
        <v>0</v>
      </c>
      <c r="I98" s="4">
        <v>0</v>
      </c>
      <c r="J98" s="4">
        <v>0</v>
      </c>
      <c r="K98" s="91">
        <f t="shared" si="46"/>
        <v>0</v>
      </c>
      <c r="L98" s="91">
        <f t="shared" si="47"/>
        <v>0</v>
      </c>
    </row>
    <row r="99" spans="1:15" x14ac:dyDescent="0.2">
      <c r="A99" s="3" t="s">
        <v>135</v>
      </c>
      <c r="B99" s="23" t="s">
        <v>13</v>
      </c>
      <c r="C99" s="23" t="s">
        <v>14</v>
      </c>
      <c r="D99" s="23" t="s">
        <v>15</v>
      </c>
      <c r="E99" s="92" t="s">
        <v>136</v>
      </c>
      <c r="F99" s="4">
        <v>168578935.06999999</v>
      </c>
      <c r="G99" s="4">
        <v>0</v>
      </c>
      <c r="H99" s="4">
        <v>167707395.66999999</v>
      </c>
      <c r="I99" s="4">
        <v>167707395.66999999</v>
      </c>
      <c r="J99" s="4">
        <v>167707395.66999999</v>
      </c>
      <c r="K99" s="91">
        <f t="shared" si="46"/>
        <v>0.9948300812338261</v>
      </c>
      <c r="L99" s="91">
        <f t="shared" si="47"/>
        <v>0.9948300812338261</v>
      </c>
    </row>
    <row r="100" spans="1:15" x14ac:dyDescent="0.2">
      <c r="A100" s="3" t="s">
        <v>135</v>
      </c>
      <c r="B100" s="23" t="s">
        <v>67</v>
      </c>
      <c r="C100" s="23" t="s">
        <v>68</v>
      </c>
      <c r="D100" s="23" t="s">
        <v>15</v>
      </c>
      <c r="E100" s="92" t="s">
        <v>136</v>
      </c>
      <c r="F100" s="4">
        <v>590000000</v>
      </c>
      <c r="G100" s="4">
        <v>0</v>
      </c>
      <c r="H100" s="4">
        <v>489252090.79000002</v>
      </c>
      <c r="I100" s="4">
        <v>488217994.02999997</v>
      </c>
      <c r="J100" s="4">
        <v>480899474.02999997</v>
      </c>
      <c r="K100" s="91">
        <f t="shared" si="46"/>
        <v>0.82924083184745767</v>
      </c>
      <c r="L100" s="91">
        <f t="shared" si="47"/>
        <v>0.82748812547457617</v>
      </c>
    </row>
    <row r="101" spans="1:15" x14ac:dyDescent="0.2">
      <c r="A101" s="58" t="s">
        <v>176</v>
      </c>
      <c r="B101" s="60"/>
      <c r="C101" s="60"/>
      <c r="D101" s="59"/>
      <c r="E101" s="61" t="s">
        <v>175</v>
      </c>
      <c r="F101" s="80">
        <f t="shared" ref="F101:J101" si="48">SUM(F102+F105+F111)</f>
        <v>2466000000</v>
      </c>
      <c r="G101" s="80">
        <f t="shared" si="48"/>
        <v>0</v>
      </c>
      <c r="H101" s="80">
        <f t="shared" si="48"/>
        <v>766088913.13</v>
      </c>
      <c r="I101" s="80">
        <f t="shared" si="48"/>
        <v>723690633.13</v>
      </c>
      <c r="J101" s="80">
        <f t="shared" si="48"/>
        <v>723690633.13</v>
      </c>
      <c r="K101" s="62">
        <f>H101/F101</f>
        <v>0.31066054871451743</v>
      </c>
      <c r="L101" s="62">
        <f>I101/F101</f>
        <v>0.29346741002838606</v>
      </c>
      <c r="M101" s="63"/>
      <c r="N101" s="63"/>
      <c r="O101" s="64"/>
    </row>
    <row r="102" spans="1:15" x14ac:dyDescent="0.2">
      <c r="A102" s="15" t="s">
        <v>232</v>
      </c>
      <c r="B102" s="16"/>
      <c r="C102" s="16"/>
      <c r="D102" s="17"/>
      <c r="E102" s="12" t="s">
        <v>233</v>
      </c>
      <c r="F102" s="75">
        <f t="shared" ref="F102:J102" si="49">F103</f>
        <v>889000000</v>
      </c>
      <c r="G102" s="75">
        <f t="shared" si="49"/>
        <v>0</v>
      </c>
      <c r="H102" s="75">
        <f t="shared" si="49"/>
        <v>138175778.19999999</v>
      </c>
      <c r="I102" s="75">
        <f t="shared" si="49"/>
        <v>119093917.2</v>
      </c>
      <c r="J102" s="75">
        <f t="shared" si="49"/>
        <v>119093917.2</v>
      </c>
      <c r="K102" s="18">
        <f>H102/F102</f>
        <v>0.15542832193475814</v>
      </c>
      <c r="L102" s="18">
        <f>I102/F102</f>
        <v>0.13396391136107988</v>
      </c>
    </row>
    <row r="103" spans="1:15" x14ac:dyDescent="0.2">
      <c r="A103" s="19" t="s">
        <v>234</v>
      </c>
      <c r="B103" s="20"/>
      <c r="C103" s="20"/>
      <c r="D103" s="21"/>
      <c r="E103" s="10" t="s">
        <v>235</v>
      </c>
      <c r="F103" s="77">
        <f t="shared" ref="F103:J103" si="50">SUM(F104)</f>
        <v>889000000</v>
      </c>
      <c r="G103" s="77">
        <f t="shared" si="50"/>
        <v>0</v>
      </c>
      <c r="H103" s="77">
        <f t="shared" si="50"/>
        <v>138175778.19999999</v>
      </c>
      <c r="I103" s="77">
        <f t="shared" si="50"/>
        <v>119093917.2</v>
      </c>
      <c r="J103" s="77">
        <f t="shared" si="50"/>
        <v>119093917.2</v>
      </c>
      <c r="K103" s="22">
        <f>H103/F103</f>
        <v>0.15542832193475814</v>
      </c>
      <c r="L103" s="22">
        <f>I103/F103</f>
        <v>0.13396391136107988</v>
      </c>
    </row>
    <row r="104" spans="1:15" x14ac:dyDescent="0.2">
      <c r="A104" s="88" t="s">
        <v>194</v>
      </c>
      <c r="B104" s="23" t="s">
        <v>13</v>
      </c>
      <c r="C104" s="23" t="s">
        <v>14</v>
      </c>
      <c r="D104" s="23" t="s">
        <v>15</v>
      </c>
      <c r="E104" s="89" t="s">
        <v>193</v>
      </c>
      <c r="F104" s="90">
        <v>889000000</v>
      </c>
      <c r="G104" s="82">
        <v>0</v>
      </c>
      <c r="H104" s="82">
        <v>138175778.19999999</v>
      </c>
      <c r="I104" s="82">
        <v>119093917.2</v>
      </c>
      <c r="J104" s="82">
        <v>119093917.2</v>
      </c>
      <c r="K104" s="91">
        <f t="shared" ref="K104" si="51">H104/F104</f>
        <v>0.15542832193475814</v>
      </c>
      <c r="L104" s="91">
        <f t="shared" ref="L104" si="52">I104/F104</f>
        <v>0.13396391136107988</v>
      </c>
      <c r="M104" s="64"/>
    </row>
    <row r="105" spans="1:15" x14ac:dyDescent="0.2">
      <c r="A105" s="19" t="s">
        <v>236</v>
      </c>
      <c r="B105" s="20"/>
      <c r="C105" s="20"/>
      <c r="D105" s="21"/>
      <c r="E105" s="12" t="s">
        <v>237</v>
      </c>
      <c r="F105" s="77">
        <f t="shared" ref="F105:J105" si="53">F106</f>
        <v>617000000</v>
      </c>
      <c r="G105" s="77">
        <f t="shared" si="53"/>
        <v>0</v>
      </c>
      <c r="H105" s="77">
        <f t="shared" si="53"/>
        <v>322238899</v>
      </c>
      <c r="I105" s="77">
        <f t="shared" si="53"/>
        <v>319527037</v>
      </c>
      <c r="J105" s="77">
        <f t="shared" si="53"/>
        <v>319527037</v>
      </c>
      <c r="K105" s="22">
        <f>H105/F105</f>
        <v>0.52226725931928686</v>
      </c>
      <c r="L105" s="22">
        <f>I105/F105</f>
        <v>0.5178720210696921</v>
      </c>
    </row>
    <row r="106" spans="1:15" x14ac:dyDescent="0.2">
      <c r="A106" s="19" t="s">
        <v>238</v>
      </c>
      <c r="B106" s="20"/>
      <c r="C106" s="20"/>
      <c r="D106" s="21"/>
      <c r="E106" s="10" t="s">
        <v>239</v>
      </c>
      <c r="F106" s="77">
        <f t="shared" ref="F106:J106" si="54">F107+F110</f>
        <v>617000000</v>
      </c>
      <c r="G106" s="77">
        <f t="shared" si="54"/>
        <v>0</v>
      </c>
      <c r="H106" s="77">
        <f t="shared" si="54"/>
        <v>322238899</v>
      </c>
      <c r="I106" s="77">
        <f t="shared" si="54"/>
        <v>319527037</v>
      </c>
      <c r="J106" s="77">
        <f t="shared" si="54"/>
        <v>319527037</v>
      </c>
      <c r="K106" s="22">
        <f>H106/F106</f>
        <v>0.52226725931928686</v>
      </c>
      <c r="L106" s="22">
        <f>I106/F106</f>
        <v>0.5178720210696921</v>
      </c>
    </row>
    <row r="107" spans="1:15" ht="28.5" x14ac:dyDescent="0.2">
      <c r="A107" s="19" t="s">
        <v>192</v>
      </c>
      <c r="B107" s="20"/>
      <c r="C107" s="20"/>
      <c r="D107" s="21"/>
      <c r="E107" s="10" t="s">
        <v>273</v>
      </c>
      <c r="F107" s="77">
        <f t="shared" ref="F107:J107" si="55">SUM(F108:F109)</f>
        <v>469000000</v>
      </c>
      <c r="G107" s="77">
        <f t="shared" si="55"/>
        <v>0</v>
      </c>
      <c r="H107" s="77">
        <f t="shared" si="55"/>
        <v>322238899</v>
      </c>
      <c r="I107" s="77">
        <f t="shared" si="55"/>
        <v>319527037</v>
      </c>
      <c r="J107" s="77">
        <f t="shared" si="55"/>
        <v>319527037</v>
      </c>
      <c r="K107" s="22">
        <f>H107/F107</f>
        <v>0.68707654371002136</v>
      </c>
      <c r="L107" s="22">
        <f>I107/F107</f>
        <v>0.68129432196162043</v>
      </c>
    </row>
    <row r="108" spans="1:15" x14ac:dyDescent="0.2">
      <c r="A108" s="3" t="s">
        <v>137</v>
      </c>
      <c r="B108" s="23" t="s">
        <v>13</v>
      </c>
      <c r="C108" s="23" t="s">
        <v>14</v>
      </c>
      <c r="D108" s="23" t="s">
        <v>15</v>
      </c>
      <c r="E108" s="92" t="s">
        <v>138</v>
      </c>
      <c r="F108" s="4">
        <v>418000000</v>
      </c>
      <c r="G108" s="4">
        <v>0</v>
      </c>
      <c r="H108" s="4">
        <v>271651214</v>
      </c>
      <c r="I108" s="4">
        <v>268939352</v>
      </c>
      <c r="J108" s="4">
        <v>268939352</v>
      </c>
      <c r="K108" s="91">
        <f t="shared" ref="K108:K110" si="56">H108/F108</f>
        <v>0.64988328708133969</v>
      </c>
      <c r="L108" s="91">
        <f t="shared" ref="L108:L110" si="57">I108/F108</f>
        <v>0.64339557894736843</v>
      </c>
    </row>
    <row r="109" spans="1:15" ht="28.5" x14ac:dyDescent="0.2">
      <c r="A109" s="3" t="s">
        <v>139</v>
      </c>
      <c r="B109" s="23" t="s">
        <v>13</v>
      </c>
      <c r="C109" s="23" t="s">
        <v>14</v>
      </c>
      <c r="D109" s="23" t="s">
        <v>15</v>
      </c>
      <c r="E109" s="92" t="s">
        <v>140</v>
      </c>
      <c r="F109" s="4">
        <v>51000000</v>
      </c>
      <c r="G109" s="4">
        <v>0</v>
      </c>
      <c r="H109" s="4">
        <v>50587685</v>
      </c>
      <c r="I109" s="4">
        <v>50587685</v>
      </c>
      <c r="J109" s="4">
        <v>50587685</v>
      </c>
      <c r="K109" s="91">
        <f t="shared" si="56"/>
        <v>0.99191539215686275</v>
      </c>
      <c r="L109" s="91">
        <f t="shared" si="57"/>
        <v>0.99191539215686275</v>
      </c>
    </row>
    <row r="110" spans="1:15" x14ac:dyDescent="0.2">
      <c r="A110" s="88" t="s">
        <v>191</v>
      </c>
      <c r="B110" s="23" t="s">
        <v>67</v>
      </c>
      <c r="C110" s="23" t="s">
        <v>68</v>
      </c>
      <c r="D110" s="23" t="s">
        <v>15</v>
      </c>
      <c r="E110" s="89" t="s">
        <v>190</v>
      </c>
      <c r="F110" s="90">
        <v>148000000</v>
      </c>
      <c r="G110" s="82">
        <v>0</v>
      </c>
      <c r="H110" s="4">
        <v>0</v>
      </c>
      <c r="I110" s="4">
        <v>0</v>
      </c>
      <c r="J110" s="4">
        <v>0</v>
      </c>
      <c r="K110" s="91">
        <f t="shared" si="56"/>
        <v>0</v>
      </c>
      <c r="L110" s="91">
        <f t="shared" si="57"/>
        <v>0</v>
      </c>
      <c r="M110" s="64"/>
    </row>
    <row r="111" spans="1:15" x14ac:dyDescent="0.2">
      <c r="A111" s="19" t="s">
        <v>189</v>
      </c>
      <c r="B111" s="20"/>
      <c r="C111" s="20"/>
      <c r="D111" s="21"/>
      <c r="E111" s="35" t="s">
        <v>188</v>
      </c>
      <c r="F111" s="77">
        <f t="shared" ref="F111:J111" si="58">F112</f>
        <v>960000000</v>
      </c>
      <c r="G111" s="77">
        <f t="shared" si="58"/>
        <v>0</v>
      </c>
      <c r="H111" s="77">
        <f t="shared" si="58"/>
        <v>305674235.93000001</v>
      </c>
      <c r="I111" s="77">
        <f t="shared" si="58"/>
        <v>285069678.93000001</v>
      </c>
      <c r="J111" s="77">
        <f t="shared" si="58"/>
        <v>285069678.93000001</v>
      </c>
      <c r="K111" s="22">
        <f>H111/F111</f>
        <v>0.31841066242708332</v>
      </c>
      <c r="L111" s="22">
        <f>I111/F111</f>
        <v>0.29694758221875001</v>
      </c>
    </row>
    <row r="112" spans="1:15" x14ac:dyDescent="0.2">
      <c r="A112" s="19" t="s">
        <v>240</v>
      </c>
      <c r="B112" s="20"/>
      <c r="C112" s="20"/>
      <c r="D112" s="21"/>
      <c r="E112" s="35" t="s">
        <v>241</v>
      </c>
      <c r="F112" s="77">
        <f t="shared" ref="F112:J112" si="59">SUM(F113:F114)</f>
        <v>960000000</v>
      </c>
      <c r="G112" s="77">
        <f t="shared" si="59"/>
        <v>0</v>
      </c>
      <c r="H112" s="77">
        <f t="shared" si="59"/>
        <v>305674235.93000001</v>
      </c>
      <c r="I112" s="77">
        <f t="shared" si="59"/>
        <v>285069678.93000001</v>
      </c>
      <c r="J112" s="77">
        <f t="shared" si="59"/>
        <v>285069678.93000001</v>
      </c>
      <c r="K112" s="22">
        <f>H112/F112</f>
        <v>0.31841066242708332</v>
      </c>
      <c r="L112" s="22">
        <f>I112/F112</f>
        <v>0.29694758221875001</v>
      </c>
    </row>
    <row r="113" spans="1:17" x14ac:dyDescent="0.2">
      <c r="A113" s="3" t="s">
        <v>141</v>
      </c>
      <c r="B113" s="23" t="s">
        <v>13</v>
      </c>
      <c r="C113" s="23" t="s">
        <v>14</v>
      </c>
      <c r="D113" s="23" t="s">
        <v>15</v>
      </c>
      <c r="E113" s="92" t="s">
        <v>142</v>
      </c>
      <c r="F113" s="4">
        <v>360000000</v>
      </c>
      <c r="G113" s="4">
        <v>0</v>
      </c>
      <c r="H113" s="4">
        <v>60310639.799999997</v>
      </c>
      <c r="I113" s="4">
        <v>39706082.799999997</v>
      </c>
      <c r="J113" s="4">
        <v>39706082.799999997</v>
      </c>
      <c r="K113" s="91">
        <f t="shared" ref="K113:K114" si="60">H113/F113</f>
        <v>0.167529555</v>
      </c>
      <c r="L113" s="91">
        <f t="shared" ref="L113:L114" si="61">I113/F113</f>
        <v>0.11029467444444443</v>
      </c>
    </row>
    <row r="114" spans="1:17" x14ac:dyDescent="0.2">
      <c r="A114" s="3" t="s">
        <v>141</v>
      </c>
      <c r="B114" s="23" t="s">
        <v>67</v>
      </c>
      <c r="C114" s="23" t="s">
        <v>68</v>
      </c>
      <c r="D114" s="23" t="s">
        <v>15</v>
      </c>
      <c r="E114" s="92" t="s">
        <v>142</v>
      </c>
      <c r="F114" s="4">
        <v>600000000</v>
      </c>
      <c r="G114" s="4">
        <v>0</v>
      </c>
      <c r="H114" s="4">
        <v>245363596.13</v>
      </c>
      <c r="I114" s="4">
        <v>245363596.13</v>
      </c>
      <c r="J114" s="4">
        <v>245363596.13</v>
      </c>
      <c r="K114" s="91">
        <f t="shared" si="60"/>
        <v>0.40893932688333334</v>
      </c>
      <c r="L114" s="91">
        <f t="shared" si="61"/>
        <v>0.40893932688333334</v>
      </c>
    </row>
    <row r="115" spans="1:17" ht="28.5" x14ac:dyDescent="0.2">
      <c r="A115" s="58" t="s">
        <v>174</v>
      </c>
      <c r="B115" s="60"/>
      <c r="C115" s="60"/>
      <c r="D115" s="59"/>
      <c r="E115" s="61" t="s">
        <v>172</v>
      </c>
      <c r="F115" s="80">
        <f t="shared" ref="F115:J115" si="62">SUM(F116+F120+F121+F123)</f>
        <v>843000000</v>
      </c>
      <c r="G115" s="80">
        <f t="shared" si="62"/>
        <v>0</v>
      </c>
      <c r="H115" s="80">
        <f t="shared" si="62"/>
        <v>313234618.77999997</v>
      </c>
      <c r="I115" s="80">
        <f t="shared" si="62"/>
        <v>313234618.77999997</v>
      </c>
      <c r="J115" s="80">
        <f t="shared" si="62"/>
        <v>313234618.77999997</v>
      </c>
      <c r="K115" s="62">
        <f>H115/F115</f>
        <v>0.3715713152787663</v>
      </c>
      <c r="L115" s="62">
        <f>I115/F115</f>
        <v>0.3715713152787663</v>
      </c>
      <c r="M115" s="63"/>
    </row>
    <row r="116" spans="1:17" x14ac:dyDescent="0.2">
      <c r="A116" s="36" t="s">
        <v>242</v>
      </c>
      <c r="B116" s="30"/>
      <c r="C116" s="30"/>
      <c r="D116" s="31"/>
      <c r="E116" s="37" t="s">
        <v>187</v>
      </c>
      <c r="F116" s="83">
        <f t="shared" ref="F116:J116" si="63">F117</f>
        <v>345000000</v>
      </c>
      <c r="G116" s="83">
        <f t="shared" si="63"/>
        <v>0</v>
      </c>
      <c r="H116" s="83">
        <f t="shared" si="63"/>
        <v>310337459.77999997</v>
      </c>
      <c r="I116" s="83">
        <f t="shared" si="63"/>
        <v>310337459.77999997</v>
      </c>
      <c r="J116" s="83">
        <f t="shared" si="63"/>
        <v>310337459.77999997</v>
      </c>
      <c r="K116" s="33">
        <f>H116/F116</f>
        <v>0.89952886892753614</v>
      </c>
      <c r="L116" s="33">
        <f>I116/F116</f>
        <v>0.89952886892753614</v>
      </c>
    </row>
    <row r="117" spans="1:17" x14ac:dyDescent="0.2">
      <c r="A117" s="36" t="s">
        <v>243</v>
      </c>
      <c r="B117" s="30"/>
      <c r="C117" s="30"/>
      <c r="D117" s="31"/>
      <c r="E117" s="37" t="s">
        <v>244</v>
      </c>
      <c r="F117" s="81">
        <f t="shared" ref="F117:J117" si="64">SUM(F118:F119)</f>
        <v>345000000</v>
      </c>
      <c r="G117" s="81">
        <f t="shared" si="64"/>
        <v>0</v>
      </c>
      <c r="H117" s="81">
        <f t="shared" si="64"/>
        <v>310337459.77999997</v>
      </c>
      <c r="I117" s="81">
        <f t="shared" si="64"/>
        <v>310337459.77999997</v>
      </c>
      <c r="J117" s="81">
        <f t="shared" si="64"/>
        <v>310337459.77999997</v>
      </c>
      <c r="K117" s="33">
        <f>H117/F117</f>
        <v>0.89952886892753614</v>
      </c>
      <c r="L117" s="33">
        <f>I117/F117</f>
        <v>0.89952886892753614</v>
      </c>
    </row>
    <row r="118" spans="1:17" x14ac:dyDescent="0.2">
      <c r="A118" s="3" t="s">
        <v>143</v>
      </c>
      <c r="B118" s="23" t="s">
        <v>67</v>
      </c>
      <c r="C118" s="23" t="s">
        <v>68</v>
      </c>
      <c r="D118" s="23" t="s">
        <v>15</v>
      </c>
      <c r="E118" s="92" t="s">
        <v>144</v>
      </c>
      <c r="F118" s="4">
        <v>325000000</v>
      </c>
      <c r="G118" s="4">
        <v>0</v>
      </c>
      <c r="H118" s="4">
        <v>307178459.77999997</v>
      </c>
      <c r="I118" s="4">
        <v>307178459.77999997</v>
      </c>
      <c r="J118" s="4">
        <v>307178459.77999997</v>
      </c>
      <c r="K118" s="91">
        <f t="shared" ref="K118:K120" si="65">H118/F118</f>
        <v>0.9451644916307691</v>
      </c>
      <c r="L118" s="91">
        <f t="shared" ref="L118:L120" si="66">I118/F118</f>
        <v>0.9451644916307691</v>
      </c>
    </row>
    <row r="119" spans="1:17" x14ac:dyDescent="0.2">
      <c r="A119" s="3" t="s">
        <v>145</v>
      </c>
      <c r="B119" s="23" t="s">
        <v>67</v>
      </c>
      <c r="C119" s="23" t="s">
        <v>68</v>
      </c>
      <c r="D119" s="23" t="s">
        <v>15</v>
      </c>
      <c r="E119" s="92" t="s">
        <v>146</v>
      </c>
      <c r="F119" s="4">
        <v>20000000</v>
      </c>
      <c r="G119" s="4">
        <v>0</v>
      </c>
      <c r="H119" s="4">
        <v>3159000</v>
      </c>
      <c r="I119" s="4">
        <v>3159000</v>
      </c>
      <c r="J119" s="4">
        <v>3159000</v>
      </c>
      <c r="K119" s="91">
        <f t="shared" si="65"/>
        <v>0.15795000000000001</v>
      </c>
      <c r="L119" s="91">
        <f t="shared" si="66"/>
        <v>0.15795000000000001</v>
      </c>
    </row>
    <row r="120" spans="1:17" x14ac:dyDescent="0.2">
      <c r="A120" s="88" t="s">
        <v>186</v>
      </c>
      <c r="B120" s="23" t="s">
        <v>67</v>
      </c>
      <c r="C120" s="23" t="s">
        <v>68</v>
      </c>
      <c r="D120" s="23" t="s">
        <v>15</v>
      </c>
      <c r="E120" s="89" t="s">
        <v>185</v>
      </c>
      <c r="F120" s="90">
        <v>26000000</v>
      </c>
      <c r="G120" s="82">
        <v>0</v>
      </c>
      <c r="H120" s="82">
        <v>1660000</v>
      </c>
      <c r="I120" s="82">
        <v>1660000</v>
      </c>
      <c r="J120" s="82">
        <v>1660000</v>
      </c>
      <c r="K120" s="91">
        <f t="shared" si="65"/>
        <v>6.3846153846153844E-2</v>
      </c>
      <c r="L120" s="91">
        <f t="shared" si="66"/>
        <v>6.3846153846153844E-2</v>
      </c>
      <c r="M120" s="64"/>
    </row>
    <row r="121" spans="1:17" x14ac:dyDescent="0.2">
      <c r="A121" s="38" t="s">
        <v>245</v>
      </c>
      <c r="B121" s="39"/>
      <c r="C121" s="39"/>
      <c r="D121" s="40"/>
      <c r="E121" s="32" t="s">
        <v>246</v>
      </c>
      <c r="F121" s="84">
        <f t="shared" ref="F121:J121" si="67">SUM(F122)</f>
        <v>465000000</v>
      </c>
      <c r="G121" s="84">
        <f t="shared" si="67"/>
        <v>0</v>
      </c>
      <c r="H121" s="84">
        <f t="shared" si="67"/>
        <v>0</v>
      </c>
      <c r="I121" s="84">
        <f t="shared" si="67"/>
        <v>0</v>
      </c>
      <c r="J121" s="84">
        <f t="shared" si="67"/>
        <v>0</v>
      </c>
      <c r="K121" s="65">
        <f t="shared" ref="K121:L121" si="68">SUM(K122:K123)</f>
        <v>0.17673700000000001</v>
      </c>
      <c r="L121" s="65">
        <f t="shared" si="68"/>
        <v>0.17673700000000001</v>
      </c>
    </row>
    <row r="122" spans="1:17" x14ac:dyDescent="0.2">
      <c r="A122" s="88" t="s">
        <v>184</v>
      </c>
      <c r="B122" s="23" t="s">
        <v>13</v>
      </c>
      <c r="C122" s="23" t="s">
        <v>183</v>
      </c>
      <c r="D122" s="23" t="s">
        <v>173</v>
      </c>
      <c r="E122" s="89" t="s">
        <v>182</v>
      </c>
      <c r="F122" s="90">
        <v>465000000</v>
      </c>
      <c r="G122" s="82">
        <v>0</v>
      </c>
      <c r="H122" s="82">
        <v>0</v>
      </c>
      <c r="I122" s="82">
        <v>0</v>
      </c>
      <c r="J122" s="82">
        <v>0</v>
      </c>
      <c r="K122" s="91">
        <f t="shared" ref="K122" si="69">H122/F122</f>
        <v>0</v>
      </c>
      <c r="L122" s="91">
        <f t="shared" ref="L122" si="70">I122/F122</f>
        <v>0</v>
      </c>
      <c r="M122" s="64"/>
    </row>
    <row r="123" spans="1:17" x14ac:dyDescent="0.2">
      <c r="A123" s="38" t="s">
        <v>181</v>
      </c>
      <c r="B123" s="39"/>
      <c r="C123" s="39"/>
      <c r="D123" s="40"/>
      <c r="E123" s="32" t="s">
        <v>180</v>
      </c>
      <c r="F123" s="85">
        <f t="shared" ref="F123:J124" si="71">F124</f>
        <v>7000000</v>
      </c>
      <c r="G123" s="85">
        <f t="shared" si="71"/>
        <v>0</v>
      </c>
      <c r="H123" s="85">
        <f t="shared" si="71"/>
        <v>1237159</v>
      </c>
      <c r="I123" s="85">
        <f t="shared" si="71"/>
        <v>1237159</v>
      </c>
      <c r="J123" s="85">
        <f t="shared" si="71"/>
        <v>1237159</v>
      </c>
      <c r="K123" s="65">
        <f>H123/F123</f>
        <v>0.17673700000000001</v>
      </c>
      <c r="L123" s="65">
        <f>I123/F123</f>
        <v>0.17673700000000001</v>
      </c>
    </row>
    <row r="124" spans="1:17" s="13" customFormat="1" x14ac:dyDescent="0.2">
      <c r="A124" s="38" t="s">
        <v>247</v>
      </c>
      <c r="B124" s="39"/>
      <c r="C124" s="39"/>
      <c r="D124" s="40"/>
      <c r="E124" s="32" t="s">
        <v>248</v>
      </c>
      <c r="F124" s="85">
        <f t="shared" si="71"/>
        <v>7000000</v>
      </c>
      <c r="G124" s="85">
        <f t="shared" si="71"/>
        <v>0</v>
      </c>
      <c r="H124" s="85">
        <f t="shared" si="71"/>
        <v>1237159</v>
      </c>
      <c r="I124" s="85">
        <f t="shared" si="71"/>
        <v>1237159</v>
      </c>
      <c r="J124" s="85">
        <f t="shared" si="71"/>
        <v>1237159</v>
      </c>
      <c r="K124" s="65">
        <f>H124/F124</f>
        <v>0.17673700000000001</v>
      </c>
      <c r="L124" s="65">
        <f>I124/F124</f>
        <v>0.17673700000000001</v>
      </c>
      <c r="M124" s="8"/>
      <c r="N124" s="8"/>
      <c r="O124" s="8"/>
      <c r="P124" s="8"/>
      <c r="Q124" s="8"/>
    </row>
    <row r="125" spans="1:17" x14ac:dyDescent="0.2">
      <c r="A125" s="3" t="s">
        <v>147</v>
      </c>
      <c r="B125" s="23" t="s">
        <v>67</v>
      </c>
      <c r="C125" s="23" t="s">
        <v>68</v>
      </c>
      <c r="D125" s="23" t="s">
        <v>15</v>
      </c>
      <c r="E125" s="92" t="s">
        <v>148</v>
      </c>
      <c r="F125" s="4">
        <v>7000000</v>
      </c>
      <c r="G125" s="4">
        <v>0</v>
      </c>
      <c r="H125" s="4">
        <v>1237159</v>
      </c>
      <c r="I125" s="4">
        <v>1237159</v>
      </c>
      <c r="J125" s="4">
        <v>1237159</v>
      </c>
      <c r="K125" s="91">
        <f t="shared" ref="K125" si="72">H125/F125</f>
        <v>0.17673700000000001</v>
      </c>
      <c r="L125" s="91">
        <f t="shared" ref="L125" si="73">I125/F125</f>
        <v>0.17673700000000001</v>
      </c>
    </row>
    <row r="126" spans="1:17" s="13" customFormat="1" x14ac:dyDescent="0.2">
      <c r="A126" s="41" t="s">
        <v>150</v>
      </c>
      <c r="B126" s="42"/>
      <c r="C126" s="42"/>
      <c r="D126" s="43"/>
      <c r="E126" s="44" t="s">
        <v>249</v>
      </c>
      <c r="F126" s="86">
        <f t="shared" ref="F126:L126" si="74">+F127+F130+F136+F139+F142+F146</f>
        <v>68633961587</v>
      </c>
      <c r="G126" s="86">
        <f t="shared" si="74"/>
        <v>0</v>
      </c>
      <c r="H126" s="86">
        <f t="shared" si="74"/>
        <v>33955110784.779999</v>
      </c>
      <c r="I126" s="86">
        <f t="shared" si="74"/>
        <v>16281056029.709999</v>
      </c>
      <c r="J126" s="86">
        <f t="shared" si="74"/>
        <v>13018653342.41</v>
      </c>
      <c r="K126" s="86">
        <f t="shared" si="74"/>
        <v>3.9995046440213127</v>
      </c>
      <c r="L126" s="86">
        <f t="shared" si="74"/>
        <v>1.6674360787574474</v>
      </c>
      <c r="M126" s="66"/>
      <c r="N126" s="66"/>
      <c r="O126" s="66"/>
      <c r="P126" s="66"/>
      <c r="Q126" s="66"/>
    </row>
    <row r="127" spans="1:17" ht="57" x14ac:dyDescent="0.2">
      <c r="A127" s="24" t="s">
        <v>250</v>
      </c>
      <c r="B127" s="20"/>
      <c r="C127" s="20"/>
      <c r="D127" s="21"/>
      <c r="E127" s="37" t="s">
        <v>251</v>
      </c>
      <c r="F127" s="76">
        <f t="shared" ref="F127:J127" si="75">SUM(F128:F129)</f>
        <v>10368889587</v>
      </c>
      <c r="G127" s="76">
        <f t="shared" si="75"/>
        <v>0</v>
      </c>
      <c r="H127" s="76">
        <f t="shared" si="75"/>
        <v>8108823119.9899998</v>
      </c>
      <c r="I127" s="76">
        <f t="shared" si="75"/>
        <v>3003344837.9200001</v>
      </c>
      <c r="J127" s="76">
        <f t="shared" si="75"/>
        <v>2999997337.9200001</v>
      </c>
      <c r="K127" s="22">
        <f>H127/F127</f>
        <v>0.78203389591074823</v>
      </c>
      <c r="L127" s="22">
        <f>I127/F127</f>
        <v>0.28964961124530103</v>
      </c>
      <c r="M127" s="67"/>
    </row>
    <row r="128" spans="1:17" ht="71.25" x14ac:dyDescent="0.2">
      <c r="A128" s="3" t="s">
        <v>149</v>
      </c>
      <c r="B128" s="23" t="s">
        <v>13</v>
      </c>
      <c r="C128" s="23" t="s">
        <v>14</v>
      </c>
      <c r="D128" s="23" t="s">
        <v>15</v>
      </c>
      <c r="E128" s="92" t="s">
        <v>151</v>
      </c>
      <c r="F128" s="4">
        <v>5000000000</v>
      </c>
      <c r="G128" s="4">
        <v>0</v>
      </c>
      <c r="H128" s="4">
        <v>3439541935.5</v>
      </c>
      <c r="I128" s="4">
        <v>362003314</v>
      </c>
      <c r="J128" s="4">
        <v>362003314</v>
      </c>
      <c r="K128" s="91">
        <f t="shared" ref="K128:K129" si="76">H128/F128</f>
        <v>0.68790838710000002</v>
      </c>
      <c r="L128" s="91">
        <f t="shared" ref="L128:L129" si="77">I128/F128</f>
        <v>7.2400662800000001E-2</v>
      </c>
    </row>
    <row r="129" spans="1:17" ht="71.25" x14ac:dyDescent="0.2">
      <c r="A129" s="3" t="s">
        <v>149</v>
      </c>
      <c r="B129" s="23" t="s">
        <v>67</v>
      </c>
      <c r="C129" s="23" t="s">
        <v>68</v>
      </c>
      <c r="D129" s="23" t="s">
        <v>15</v>
      </c>
      <c r="E129" s="92" t="s">
        <v>151</v>
      </c>
      <c r="F129" s="4">
        <v>5368889587</v>
      </c>
      <c r="G129" s="4">
        <v>0</v>
      </c>
      <c r="H129" s="4">
        <v>4669281184.4899998</v>
      </c>
      <c r="I129" s="4">
        <v>2641341523.9200001</v>
      </c>
      <c r="J129" s="4">
        <v>2637994023.9200001</v>
      </c>
      <c r="K129" s="91">
        <f t="shared" si="76"/>
        <v>0.86969216051602138</v>
      </c>
      <c r="L129" s="91">
        <f t="shared" si="77"/>
        <v>0.49197166026949624</v>
      </c>
    </row>
    <row r="130" spans="1:17" ht="57" x14ac:dyDescent="0.2">
      <c r="A130" s="36" t="s">
        <v>252</v>
      </c>
      <c r="B130" s="30"/>
      <c r="C130" s="45"/>
      <c r="D130" s="31"/>
      <c r="E130" s="37" t="s">
        <v>253</v>
      </c>
      <c r="F130" s="83">
        <f t="shared" ref="F130:J130" si="78">SUM(F131:F135)</f>
        <v>7002000000</v>
      </c>
      <c r="G130" s="83">
        <f t="shared" si="78"/>
        <v>0</v>
      </c>
      <c r="H130" s="83">
        <f t="shared" si="78"/>
        <v>1913809067</v>
      </c>
      <c r="I130" s="83">
        <f t="shared" si="78"/>
        <v>527575579</v>
      </c>
      <c r="J130" s="83">
        <f t="shared" si="78"/>
        <v>527575579</v>
      </c>
      <c r="K130" s="22">
        <f>H130/F130</f>
        <v>0.27332320294201656</v>
      </c>
      <c r="L130" s="22">
        <f>I130/F130</f>
        <v>7.5346412310768357E-2</v>
      </c>
      <c r="M130" s="68"/>
      <c r="N130" s="66"/>
      <c r="O130" s="66"/>
    </row>
    <row r="131" spans="1:17" ht="71.25" x14ac:dyDescent="0.2">
      <c r="A131" s="3" t="s">
        <v>154</v>
      </c>
      <c r="B131" s="23" t="s">
        <v>13</v>
      </c>
      <c r="C131" s="23" t="s">
        <v>14</v>
      </c>
      <c r="D131" s="23" t="s">
        <v>15</v>
      </c>
      <c r="E131" s="92" t="s">
        <v>155</v>
      </c>
      <c r="F131" s="4">
        <v>507120000</v>
      </c>
      <c r="G131" s="4">
        <v>0</v>
      </c>
      <c r="H131" s="4">
        <v>0</v>
      </c>
      <c r="I131" s="4">
        <v>0</v>
      </c>
      <c r="J131" s="4">
        <v>0</v>
      </c>
      <c r="K131" s="91">
        <f t="shared" ref="K131:K135" si="79">H131/F131</f>
        <v>0</v>
      </c>
      <c r="L131" s="91">
        <f t="shared" ref="L131:L135" si="80">I131/F131</f>
        <v>0</v>
      </c>
    </row>
    <row r="132" spans="1:17" ht="85.5" x14ac:dyDescent="0.2">
      <c r="A132" s="3" t="s">
        <v>152</v>
      </c>
      <c r="B132" s="23" t="s">
        <v>13</v>
      </c>
      <c r="C132" s="23" t="s">
        <v>14</v>
      </c>
      <c r="D132" s="23" t="s">
        <v>15</v>
      </c>
      <c r="E132" s="92" t="s">
        <v>153</v>
      </c>
      <c r="F132" s="4">
        <v>1140905808</v>
      </c>
      <c r="G132" s="4">
        <v>0</v>
      </c>
      <c r="H132" s="4">
        <v>0</v>
      </c>
      <c r="I132" s="4">
        <v>0</v>
      </c>
      <c r="J132" s="4">
        <v>0</v>
      </c>
      <c r="K132" s="91">
        <f t="shared" si="79"/>
        <v>0</v>
      </c>
      <c r="L132" s="91">
        <f t="shared" si="80"/>
        <v>0</v>
      </c>
    </row>
    <row r="133" spans="1:17" ht="85.5" x14ac:dyDescent="0.2">
      <c r="A133" s="3" t="s">
        <v>152</v>
      </c>
      <c r="B133" s="23" t="s">
        <v>67</v>
      </c>
      <c r="C133" s="23" t="s">
        <v>68</v>
      </c>
      <c r="D133" s="23" t="s">
        <v>15</v>
      </c>
      <c r="E133" s="92" t="s">
        <v>153</v>
      </c>
      <c r="F133" s="4">
        <v>3256974192</v>
      </c>
      <c r="G133" s="4">
        <v>0</v>
      </c>
      <c r="H133" s="4">
        <v>1693809067</v>
      </c>
      <c r="I133" s="4">
        <v>527575579</v>
      </c>
      <c r="J133" s="4">
        <v>527575579</v>
      </c>
      <c r="K133" s="91">
        <f t="shared" si="79"/>
        <v>0.52005602966104192</v>
      </c>
      <c r="L133" s="91">
        <f t="shared" si="80"/>
        <v>0.16198334647411908</v>
      </c>
    </row>
    <row r="134" spans="1:17" ht="71.25" x14ac:dyDescent="0.2">
      <c r="A134" s="3" t="s">
        <v>269</v>
      </c>
      <c r="B134" s="23" t="s">
        <v>67</v>
      </c>
      <c r="C134" s="23" t="s">
        <v>68</v>
      </c>
      <c r="D134" s="23" t="s">
        <v>15</v>
      </c>
      <c r="E134" s="92" t="s">
        <v>270</v>
      </c>
      <c r="F134" s="4">
        <v>100000000</v>
      </c>
      <c r="G134" s="4">
        <v>0</v>
      </c>
      <c r="H134" s="4">
        <v>0</v>
      </c>
      <c r="I134" s="4">
        <v>0</v>
      </c>
      <c r="J134" s="4">
        <v>0</v>
      </c>
      <c r="K134" s="91">
        <f t="shared" si="79"/>
        <v>0</v>
      </c>
      <c r="L134" s="91">
        <f t="shared" si="80"/>
        <v>0</v>
      </c>
    </row>
    <row r="135" spans="1:17" ht="71.25" x14ac:dyDescent="0.2">
      <c r="A135" s="3" t="s">
        <v>154</v>
      </c>
      <c r="B135" s="23" t="s">
        <v>67</v>
      </c>
      <c r="C135" s="23" t="s">
        <v>68</v>
      </c>
      <c r="D135" s="23" t="s">
        <v>15</v>
      </c>
      <c r="E135" s="92" t="s">
        <v>155</v>
      </c>
      <c r="F135" s="4">
        <v>1997000000</v>
      </c>
      <c r="G135" s="4">
        <v>0</v>
      </c>
      <c r="H135" s="4">
        <v>220000000</v>
      </c>
      <c r="I135" s="4">
        <v>0</v>
      </c>
      <c r="J135" s="4">
        <v>0</v>
      </c>
      <c r="K135" s="91">
        <f t="shared" si="79"/>
        <v>0.11016524787180772</v>
      </c>
      <c r="L135" s="91">
        <f t="shared" si="80"/>
        <v>0</v>
      </c>
    </row>
    <row r="136" spans="1:17" ht="42.75" x14ac:dyDescent="0.2">
      <c r="A136" s="36" t="s">
        <v>254</v>
      </c>
      <c r="B136" s="30"/>
      <c r="C136" s="30"/>
      <c r="D136" s="31"/>
      <c r="E136" s="37" t="s">
        <v>255</v>
      </c>
      <c r="F136" s="83">
        <f t="shared" ref="F136:J136" si="81">SUM(F137:F138)</f>
        <v>41995072000</v>
      </c>
      <c r="G136" s="83">
        <f t="shared" si="81"/>
        <v>0</v>
      </c>
      <c r="H136" s="83">
        <f t="shared" si="81"/>
        <v>15476165125.219999</v>
      </c>
      <c r="I136" s="83">
        <f t="shared" si="81"/>
        <v>9305883457.1199989</v>
      </c>
      <c r="J136" s="83">
        <f t="shared" si="81"/>
        <v>6046828269.8199997</v>
      </c>
      <c r="K136" s="93">
        <f>H136/F136</f>
        <v>0.36852336210353442</v>
      </c>
      <c r="L136" s="93">
        <f>I136/F136</f>
        <v>0.22159465418037619</v>
      </c>
      <c r="M136" s="69"/>
      <c r="N136" s="70"/>
      <c r="O136" s="70"/>
      <c r="Q136" s="64"/>
    </row>
    <row r="137" spans="1:17" ht="57" x14ac:dyDescent="0.2">
      <c r="A137" s="3" t="s">
        <v>156</v>
      </c>
      <c r="B137" s="23" t="s">
        <v>13</v>
      </c>
      <c r="C137" s="23" t="s">
        <v>14</v>
      </c>
      <c r="D137" s="23" t="s">
        <v>15</v>
      </c>
      <c r="E137" s="92" t="s">
        <v>157</v>
      </c>
      <c r="F137" s="4">
        <v>2351974192</v>
      </c>
      <c r="G137" s="4">
        <v>0</v>
      </c>
      <c r="H137" s="4">
        <v>2085911570</v>
      </c>
      <c r="I137" s="4">
        <v>2085911570</v>
      </c>
      <c r="J137" s="4">
        <v>2085911570</v>
      </c>
      <c r="K137" s="91">
        <f t="shared" ref="K137:K138" si="82">H137/F137</f>
        <v>0.88687689562879357</v>
      </c>
      <c r="L137" s="91">
        <f t="shared" ref="L137:L138" si="83">I137/F137</f>
        <v>0.88687689562879357</v>
      </c>
    </row>
    <row r="138" spans="1:17" ht="57" x14ac:dyDescent="0.2">
      <c r="A138" s="3" t="s">
        <v>156</v>
      </c>
      <c r="B138" s="23" t="s">
        <v>67</v>
      </c>
      <c r="C138" s="23" t="s">
        <v>158</v>
      </c>
      <c r="D138" s="23" t="s">
        <v>15</v>
      </c>
      <c r="E138" s="92" t="s">
        <v>157</v>
      </c>
      <c r="F138" s="4">
        <v>39643097808</v>
      </c>
      <c r="G138" s="4">
        <v>0</v>
      </c>
      <c r="H138" s="4">
        <v>13390253555.219999</v>
      </c>
      <c r="I138" s="4">
        <v>7219971887.1199999</v>
      </c>
      <c r="J138" s="4">
        <v>3960916699.8200002</v>
      </c>
      <c r="K138" s="91">
        <f t="shared" si="82"/>
        <v>0.33777011120755146</v>
      </c>
      <c r="L138" s="91">
        <f t="shared" si="83"/>
        <v>0.18212431132622045</v>
      </c>
    </row>
    <row r="139" spans="1:17" ht="42.75" x14ac:dyDescent="0.2">
      <c r="A139" s="36" t="s">
        <v>256</v>
      </c>
      <c r="B139" s="30"/>
      <c r="C139" s="30"/>
      <c r="D139" s="31"/>
      <c r="E139" s="37" t="s">
        <v>257</v>
      </c>
      <c r="F139" s="83">
        <f t="shared" ref="F139:J139" si="84">SUM(F140:F141)</f>
        <v>1464000000</v>
      </c>
      <c r="G139" s="83">
        <f t="shared" si="84"/>
        <v>0</v>
      </c>
      <c r="H139" s="83">
        <f t="shared" si="84"/>
        <v>958960491</v>
      </c>
      <c r="I139" s="83">
        <f t="shared" si="84"/>
        <v>480653345</v>
      </c>
      <c r="J139" s="83">
        <f t="shared" si="84"/>
        <v>480653345</v>
      </c>
      <c r="K139" s="33">
        <f>H139/F139</f>
        <v>0.65502765778688521</v>
      </c>
      <c r="L139" s="33">
        <f>I139/F139</f>
        <v>0.3283151263661202</v>
      </c>
      <c r="M139" s="69"/>
      <c r="N139" s="1"/>
      <c r="O139" s="2"/>
    </row>
    <row r="140" spans="1:17" ht="57" x14ac:dyDescent="0.2">
      <c r="A140" s="3" t="s">
        <v>159</v>
      </c>
      <c r="B140" s="23" t="s">
        <v>67</v>
      </c>
      <c r="C140" s="23" t="s">
        <v>68</v>
      </c>
      <c r="D140" s="23" t="s">
        <v>15</v>
      </c>
      <c r="E140" s="92" t="s">
        <v>160</v>
      </c>
      <c r="F140" s="4">
        <v>482850000</v>
      </c>
      <c r="G140" s="4">
        <v>0</v>
      </c>
      <c r="H140" s="4">
        <v>409499991</v>
      </c>
      <c r="I140" s="4">
        <v>203066662</v>
      </c>
      <c r="J140" s="4">
        <v>203066662</v>
      </c>
      <c r="K140" s="91">
        <f t="shared" ref="K140:K141" si="85">H140/F140</f>
        <v>0.84808945013979498</v>
      </c>
      <c r="L140" s="91">
        <f t="shared" ref="L140:L141" si="86">I140/F140</f>
        <v>0.4205584798591695</v>
      </c>
    </row>
    <row r="141" spans="1:17" ht="57" x14ac:dyDescent="0.2">
      <c r="A141" s="3" t="s">
        <v>161</v>
      </c>
      <c r="B141" s="23" t="s">
        <v>67</v>
      </c>
      <c r="C141" s="23" t="s">
        <v>68</v>
      </c>
      <c r="D141" s="23" t="s">
        <v>15</v>
      </c>
      <c r="E141" s="92" t="s">
        <v>162</v>
      </c>
      <c r="F141" s="4">
        <v>981150000</v>
      </c>
      <c r="G141" s="4">
        <v>0</v>
      </c>
      <c r="H141" s="4">
        <v>549460500</v>
      </c>
      <c r="I141" s="4">
        <v>277586683</v>
      </c>
      <c r="J141" s="4">
        <v>277586683</v>
      </c>
      <c r="K141" s="91">
        <f t="shared" si="85"/>
        <v>0.56001681700045869</v>
      </c>
      <c r="L141" s="91">
        <f t="shared" si="86"/>
        <v>0.28291971971665902</v>
      </c>
    </row>
    <row r="142" spans="1:17" ht="28.5" x14ac:dyDescent="0.2">
      <c r="A142" s="36" t="s">
        <v>258</v>
      </c>
      <c r="B142" s="31"/>
      <c r="C142" s="31"/>
      <c r="D142" s="31"/>
      <c r="E142" s="37" t="s">
        <v>259</v>
      </c>
      <c r="F142" s="83">
        <f t="shared" ref="F142:J142" si="87">SUM(F143:F145)</f>
        <v>3804000000</v>
      </c>
      <c r="G142" s="83">
        <f t="shared" si="87"/>
        <v>0</v>
      </c>
      <c r="H142" s="83">
        <f t="shared" si="87"/>
        <v>3591152993.5700002</v>
      </c>
      <c r="I142" s="83">
        <f t="shared" si="87"/>
        <v>902912160</v>
      </c>
      <c r="J142" s="83">
        <f t="shared" si="87"/>
        <v>902912160</v>
      </c>
      <c r="K142" s="33">
        <f>H142/F142</f>
        <v>0.94404652827812829</v>
      </c>
      <c r="L142" s="33">
        <f>I142/F142</f>
        <v>0.2373586119873817</v>
      </c>
      <c r="M142" s="69"/>
      <c r="N142" s="66"/>
    </row>
    <row r="143" spans="1:17" ht="42.75" x14ac:dyDescent="0.2">
      <c r="A143" s="3" t="s">
        <v>163</v>
      </c>
      <c r="B143" s="23" t="s">
        <v>13</v>
      </c>
      <c r="C143" s="23" t="s">
        <v>14</v>
      </c>
      <c r="D143" s="23" t="s">
        <v>15</v>
      </c>
      <c r="E143" s="92" t="s">
        <v>164</v>
      </c>
      <c r="F143" s="4">
        <v>1000000000</v>
      </c>
      <c r="G143" s="4">
        <v>0</v>
      </c>
      <c r="H143" s="4">
        <v>1000000000</v>
      </c>
      <c r="I143" s="4">
        <v>0</v>
      </c>
      <c r="J143" s="4">
        <v>0</v>
      </c>
      <c r="K143" s="91">
        <f t="shared" ref="K143:K145" si="88">H143/F143</f>
        <v>1</v>
      </c>
      <c r="L143" s="91">
        <f t="shared" ref="L143:L145" si="89">I143/F143</f>
        <v>0</v>
      </c>
    </row>
    <row r="144" spans="1:17" ht="42.75" x14ac:dyDescent="0.2">
      <c r="A144" s="3" t="s">
        <v>163</v>
      </c>
      <c r="B144" s="23" t="s">
        <v>67</v>
      </c>
      <c r="C144" s="23" t="s">
        <v>68</v>
      </c>
      <c r="D144" s="23" t="s">
        <v>15</v>
      </c>
      <c r="E144" s="92" t="s">
        <v>164</v>
      </c>
      <c r="F144" s="4">
        <v>2610627500</v>
      </c>
      <c r="G144" s="4">
        <v>0</v>
      </c>
      <c r="H144" s="4">
        <v>2531927993.5700002</v>
      </c>
      <c r="I144" s="4">
        <v>881968827</v>
      </c>
      <c r="J144" s="4">
        <v>881968827</v>
      </c>
      <c r="K144" s="91">
        <f t="shared" si="88"/>
        <v>0.96985418010420876</v>
      </c>
      <c r="L144" s="91">
        <f t="shared" si="89"/>
        <v>0.33783786733266236</v>
      </c>
    </row>
    <row r="145" spans="1:16" ht="42.75" x14ac:dyDescent="0.2">
      <c r="A145" s="3" t="s">
        <v>165</v>
      </c>
      <c r="B145" s="23" t="s">
        <v>67</v>
      </c>
      <c r="C145" s="23" t="s">
        <v>68</v>
      </c>
      <c r="D145" s="23" t="s">
        <v>15</v>
      </c>
      <c r="E145" s="92" t="s">
        <v>166</v>
      </c>
      <c r="F145" s="4">
        <v>193372500</v>
      </c>
      <c r="G145" s="4">
        <v>0</v>
      </c>
      <c r="H145" s="4">
        <v>59225000</v>
      </c>
      <c r="I145" s="4">
        <v>20943333</v>
      </c>
      <c r="J145" s="4">
        <v>20943333</v>
      </c>
      <c r="K145" s="91">
        <f t="shared" si="88"/>
        <v>0.30627415997621171</v>
      </c>
      <c r="L145" s="91">
        <f t="shared" si="89"/>
        <v>0.10830564325330644</v>
      </c>
    </row>
    <row r="146" spans="1:16" ht="42.75" x14ac:dyDescent="0.2">
      <c r="A146" s="36" t="s">
        <v>260</v>
      </c>
      <c r="B146" s="31"/>
      <c r="C146" s="31"/>
      <c r="D146" s="31"/>
      <c r="E146" s="37" t="s">
        <v>261</v>
      </c>
      <c r="F146" s="83">
        <f t="shared" ref="F146:J146" si="90">SUM(F147:F148)</f>
        <v>4000000000</v>
      </c>
      <c r="G146" s="83">
        <f t="shared" si="90"/>
        <v>0</v>
      </c>
      <c r="H146" s="83">
        <f t="shared" si="90"/>
        <v>3906199988</v>
      </c>
      <c r="I146" s="83">
        <f t="shared" si="90"/>
        <v>2060686650.6700001</v>
      </c>
      <c r="J146" s="83">
        <f t="shared" si="90"/>
        <v>2060686650.6700001</v>
      </c>
      <c r="K146" s="33">
        <f>H146/F146</f>
        <v>0.976549997</v>
      </c>
      <c r="L146" s="33">
        <f>I146/F146</f>
        <v>0.51517166266750003</v>
      </c>
      <c r="M146" s="71"/>
      <c r="N146" s="66"/>
    </row>
    <row r="147" spans="1:16" ht="57" x14ac:dyDescent="0.2">
      <c r="A147" s="3" t="s">
        <v>167</v>
      </c>
      <c r="B147" s="23" t="s">
        <v>67</v>
      </c>
      <c r="C147" s="23" t="s">
        <v>68</v>
      </c>
      <c r="D147" s="23" t="s">
        <v>15</v>
      </c>
      <c r="E147" s="92" t="s">
        <v>168</v>
      </c>
      <c r="F147" s="4">
        <v>2430000000</v>
      </c>
      <c r="G147" s="4">
        <v>0</v>
      </c>
      <c r="H147" s="4">
        <v>2430000000</v>
      </c>
      <c r="I147" s="4">
        <v>1215000000</v>
      </c>
      <c r="J147" s="4">
        <v>1215000000</v>
      </c>
      <c r="K147" s="91">
        <f t="shared" ref="K147:K148" si="91">H147/F147</f>
        <v>1</v>
      </c>
      <c r="L147" s="91">
        <f t="shared" ref="L147:L148" si="92">I147/F147</f>
        <v>0.5</v>
      </c>
    </row>
    <row r="148" spans="1:16" ht="57" x14ac:dyDescent="0.2">
      <c r="A148" s="3" t="s">
        <v>169</v>
      </c>
      <c r="B148" s="23" t="s">
        <v>67</v>
      </c>
      <c r="C148" s="23" t="s">
        <v>68</v>
      </c>
      <c r="D148" s="23" t="s">
        <v>15</v>
      </c>
      <c r="E148" s="92" t="s">
        <v>170</v>
      </c>
      <c r="F148" s="4">
        <v>1570000000</v>
      </c>
      <c r="G148" s="4">
        <v>0</v>
      </c>
      <c r="H148" s="4">
        <v>1476199988</v>
      </c>
      <c r="I148" s="4">
        <v>845686650.66999996</v>
      </c>
      <c r="J148" s="4">
        <v>845686650.66999996</v>
      </c>
      <c r="K148" s="91">
        <f t="shared" si="91"/>
        <v>0.94025476942675157</v>
      </c>
      <c r="L148" s="91">
        <f t="shared" si="92"/>
        <v>0.53865391762420378</v>
      </c>
    </row>
    <row r="149" spans="1:16" x14ac:dyDescent="0.2">
      <c r="A149" s="3" t="s">
        <v>0</v>
      </c>
      <c r="B149" s="23" t="s">
        <v>0</v>
      </c>
      <c r="C149" s="23" t="s">
        <v>0</v>
      </c>
      <c r="D149" s="23" t="s">
        <v>0</v>
      </c>
      <c r="E149" s="92" t="s">
        <v>0</v>
      </c>
      <c r="F149" s="46">
        <f>+F5+F126</f>
        <v>297037332712</v>
      </c>
      <c r="G149" s="46">
        <f t="shared" ref="G149:J149" si="93">+G5+G126</f>
        <v>9062000000</v>
      </c>
      <c r="H149" s="46">
        <f t="shared" si="93"/>
        <v>152493612425.95001</v>
      </c>
      <c r="I149" s="46">
        <f t="shared" si="93"/>
        <v>121350734069.81</v>
      </c>
      <c r="J149" s="46">
        <f t="shared" si="93"/>
        <v>117964342534.16</v>
      </c>
    </row>
    <row r="150" spans="1:16" ht="49.5" customHeight="1" x14ac:dyDescent="0.2">
      <c r="A150" s="99" t="s">
        <v>272</v>
      </c>
      <c r="B150" s="99"/>
      <c r="C150" s="99"/>
      <c r="D150" s="99"/>
      <c r="E150" s="99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</sheetData>
  <autoFilter ref="A4:Q149" xr:uid="{F9487CFC-A5EB-4948-BF21-430EB0A67CF7}"/>
  <mergeCells count="4">
    <mergeCell ref="B1:J1"/>
    <mergeCell ref="B2:J3"/>
    <mergeCell ref="A150:E150"/>
    <mergeCell ref="A1:A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Marly Esperanza Berbesi Leal</cp:lastModifiedBy>
  <dcterms:created xsi:type="dcterms:W3CDTF">2025-12-01T20:30:41Z</dcterms:created>
  <dcterms:modified xsi:type="dcterms:W3CDTF">2026-07-03T15:03:35Z</dcterms:modified>
</cp:coreProperties>
</file>